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inva\RKAS Pilv\Lepingute menetlus\Spetsialistide tabelid\LEPINGUD\YLEP 2020\SOM\SKA\Endla 8\Muudatus 11\"/>
    </mc:Choice>
  </mc:AlternateContent>
  <xr:revisionPtr revIDLastSave="0" documentId="13_ncr:1_{E26B3FBC-BEA6-49AB-96D3-F539AE46D870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Lisa 3" sheetId="10" r:id="rId1"/>
    <sheet name="Abitabel" sheetId="12" r:id="rId2"/>
    <sheet name="Lisa 3 abitabel" sheetId="4" state="hidden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0" l="1"/>
  <c r="F25" i="10"/>
  <c r="F26" i="10"/>
  <c r="F27" i="10"/>
  <c r="F22" i="10"/>
  <c r="F13" i="10"/>
  <c r="F14" i="10"/>
  <c r="F15" i="10"/>
  <c r="F16" i="10"/>
  <c r="F17" i="10"/>
  <c r="F18" i="10"/>
  <c r="F12" i="10"/>
  <c r="G31" i="12"/>
  <c r="G33" i="12" s="1"/>
  <c r="G34" i="12" s="1"/>
  <c r="G35" i="12" s="1"/>
  <c r="E31" i="12"/>
  <c r="F30" i="12"/>
  <c r="F29" i="12"/>
  <c r="F28" i="12"/>
  <c r="F27" i="12"/>
  <c r="F25" i="12"/>
  <c r="F31" i="12" s="1"/>
  <c r="F33" i="12" s="1"/>
  <c r="G22" i="12"/>
  <c r="E22" i="12"/>
  <c r="E33" i="12" s="1"/>
  <c r="E34" i="12" s="1"/>
  <c r="E35" i="12" s="1"/>
  <c r="F21" i="12"/>
  <c r="H20" i="12"/>
  <c r="F20" i="12"/>
  <c r="J20" i="12" s="1"/>
  <c r="I20" i="12" s="1"/>
  <c r="F19" i="12"/>
  <c r="H18" i="12"/>
  <c r="F18" i="12"/>
  <c r="J18" i="12" s="1"/>
  <c r="I18" i="12" s="1"/>
  <c r="H17" i="12"/>
  <c r="F17" i="12"/>
  <c r="J17" i="12" s="1"/>
  <c r="I17" i="12" s="1"/>
  <c r="H16" i="12"/>
  <c r="F16" i="12"/>
  <c r="F22" i="12" s="1"/>
  <c r="H15" i="12"/>
  <c r="F15" i="12"/>
  <c r="J15" i="12" s="1"/>
  <c r="E8" i="12"/>
  <c r="H30" i="12" s="1"/>
  <c r="J30" i="12" s="1"/>
  <c r="I30" i="12" s="1"/>
  <c r="I15" i="12" l="1"/>
  <c r="F34" i="12"/>
  <c r="F35" i="12" s="1"/>
  <c r="F37" i="12" s="1"/>
  <c r="F36" i="12"/>
  <c r="H22" i="12"/>
  <c r="J29" i="12"/>
  <c r="I29" i="12" s="1"/>
  <c r="J21" i="12"/>
  <c r="I21" i="12" s="1"/>
  <c r="J27" i="12"/>
  <c r="I27" i="12" s="1"/>
  <c r="J16" i="12"/>
  <c r="I16" i="12" s="1"/>
  <c r="H27" i="12"/>
  <c r="H29" i="12"/>
  <c r="H19" i="12"/>
  <c r="J19" i="12" s="1"/>
  <c r="I19" i="12" s="1"/>
  <c r="H21" i="12"/>
  <c r="H25" i="12"/>
  <c r="H28" i="12"/>
  <c r="J28" i="12" s="1"/>
  <c r="I28" i="12" s="1"/>
  <c r="I22" i="12" l="1"/>
  <c r="H31" i="12"/>
  <c r="H33" i="12" s="1"/>
  <c r="J25" i="12"/>
  <c r="J22" i="12"/>
  <c r="J31" i="12" l="1"/>
  <c r="J33" i="12" s="1"/>
  <c r="I25" i="12"/>
  <c r="I31" i="12" s="1"/>
  <c r="I33" i="12" s="1"/>
  <c r="I34" i="12" s="1"/>
  <c r="I35" i="12" s="1"/>
  <c r="H34" i="12"/>
  <c r="H35" i="12" s="1"/>
  <c r="H37" i="12" s="1"/>
  <c r="H36" i="12"/>
  <c r="J36" i="12" l="1"/>
  <c r="J34" i="12"/>
  <c r="J35" i="12" s="1"/>
  <c r="J37" i="12" s="1"/>
  <c r="E28" i="10" l="1"/>
  <c r="F28" i="10"/>
  <c r="G9" i="4"/>
  <c r="I9" i="4" s="1"/>
  <c r="J13" i="4" l="1"/>
  <c r="I13" i="4" s="1"/>
  <c r="I30" i="4"/>
  <c r="H13" i="4" l="1"/>
  <c r="G13" i="4" l="1"/>
  <c r="G30" i="4"/>
  <c r="E14" i="4" l="1"/>
  <c r="G14" i="4" s="1"/>
  <c r="I14" i="4" l="1"/>
  <c r="J14" i="4" s="1"/>
  <c r="H14" i="4"/>
  <c r="F31" i="4"/>
  <c r="E30" i="4"/>
  <c r="E26" i="4"/>
  <c r="G26" i="4" s="1"/>
  <c r="E27" i="4"/>
  <c r="G27" i="4" s="1"/>
  <c r="E28" i="4"/>
  <c r="G28" i="4" s="1"/>
  <c r="E29" i="4"/>
  <c r="G29" i="4" s="1"/>
  <c r="E24" i="4"/>
  <c r="G24" i="4" s="1"/>
  <c r="E20" i="4"/>
  <c r="G20" i="4" s="1"/>
  <c r="I26" i="4" l="1"/>
  <c r="J26" i="4" s="1"/>
  <c r="H26" i="4"/>
  <c r="I29" i="4"/>
  <c r="J29" i="4" s="1"/>
  <c r="H29" i="4"/>
  <c r="I28" i="4"/>
  <c r="J28" i="4" s="1"/>
  <c r="H28" i="4"/>
  <c r="I24" i="4"/>
  <c r="J24" i="4" s="1"/>
  <c r="H24" i="4"/>
  <c r="G31" i="4"/>
  <c r="I20" i="4"/>
  <c r="J20" i="4" s="1"/>
  <c r="H20" i="4"/>
  <c r="I27" i="4"/>
  <c r="J27" i="4" s="1"/>
  <c r="H27" i="4"/>
  <c r="E31" i="4"/>
  <c r="H31" i="4" l="1"/>
  <c r="I31" i="4"/>
  <c r="J31" i="4"/>
  <c r="E17" i="4"/>
  <c r="G17" i="4" s="1"/>
  <c r="I17" i="4" l="1"/>
  <c r="J17" i="4" s="1"/>
  <c r="H17" i="4"/>
  <c r="E16" i="4"/>
  <c r="G16" i="4" s="1"/>
  <c r="E18" i="4"/>
  <c r="G18" i="4" s="1"/>
  <c r="E19" i="4"/>
  <c r="G19" i="4" s="1"/>
  <c r="I19" i="4" l="1"/>
  <c r="J19" i="4" s="1"/>
  <c r="H19" i="4"/>
  <c r="I18" i="4"/>
  <c r="J18" i="4" s="1"/>
  <c r="H18" i="4"/>
  <c r="I16" i="4"/>
  <c r="J16" i="4" s="1"/>
  <c r="H16" i="4"/>
  <c r="E15" i="4"/>
  <c r="G15" i="4" l="1"/>
  <c r="I15" i="4" l="1"/>
  <c r="J15" i="4" s="1"/>
  <c r="H15" i="4"/>
  <c r="H21" i="4" s="1"/>
  <c r="H33" i="4" s="1"/>
  <c r="H36" i="4" s="1"/>
  <c r="G21" i="4"/>
  <c r="G33" i="4" s="1"/>
  <c r="G34" i="4" s="1"/>
  <c r="G35" i="4" s="1"/>
  <c r="F13" i="4" l="1"/>
  <c r="H34" i="4"/>
  <c r="H35" i="4" s="1"/>
  <c r="H37" i="4" s="1"/>
  <c r="J21" i="4"/>
  <c r="I21" i="4"/>
  <c r="I33" i="4" s="1"/>
  <c r="I34" i="4" s="1"/>
  <c r="I35" i="4" s="1"/>
  <c r="E13" i="4" l="1"/>
  <c r="E21" i="4" s="1"/>
  <c r="E33" i="4" s="1"/>
  <c r="E34" i="4" s="1"/>
  <c r="E35" i="4" s="1"/>
  <c r="F21" i="4"/>
  <c r="F33" i="4" s="1"/>
  <c r="J33" i="4"/>
  <c r="J36" i="4" s="1"/>
  <c r="M21" i="4"/>
  <c r="J34" i="4" l="1"/>
  <c r="J35" i="4" s="1"/>
  <c r="J37" i="4" s="1"/>
  <c r="F36" i="4"/>
  <c r="F34" i="4"/>
  <c r="F35" i="4" s="1"/>
  <c r="F37" i="4" s="1"/>
  <c r="E19" i="10" l="1"/>
  <c r="E30" i="10" s="1"/>
  <c r="F19" i="10"/>
  <c r="F30" i="10" s="1"/>
  <c r="F33" i="10" l="1"/>
  <c r="F31" i="10"/>
  <c r="F32" i="10" s="1"/>
  <c r="F34" i="10" s="1"/>
  <c r="E31" i="10"/>
  <c r="E32" i="10" s="1"/>
</calcChain>
</file>

<file path=xl/sharedStrings.xml><?xml version="1.0" encoding="utf-8"?>
<sst xmlns="http://schemas.openxmlformats.org/spreadsheetml/2006/main" count="208" uniqueCount="74">
  <si>
    <t>Tehnohooldus</t>
  </si>
  <si>
    <t>Omanikukohustused</t>
  </si>
  <si>
    <t>Elektrienergia</t>
  </si>
  <si>
    <t>Küte (soojusenergia)</t>
  </si>
  <si>
    <t>Vesi ja kanalisatsioon</t>
  </si>
  <si>
    <t>Üürileandja:</t>
  </si>
  <si>
    <t>(allkirjastatud digitaalselt)</t>
  </si>
  <si>
    <t>Üürnik:</t>
  </si>
  <si>
    <t>summa kuus</t>
  </si>
  <si>
    <t>Jrk</t>
  </si>
  <si>
    <t>Käibemaks</t>
  </si>
  <si>
    <t>Üürnik</t>
  </si>
  <si>
    <t>Üüripinna aadress</t>
  </si>
  <si>
    <t>Märkused</t>
  </si>
  <si>
    <t>ÜÜR KOKKU</t>
  </si>
  <si>
    <t>Ruumide kasutustasu (puhas netoüür)</t>
  </si>
  <si>
    <t>Tarbimisteenused (koodid 610 kuni 640)</t>
  </si>
  <si>
    <t>Kinnisvara haldamine (haldusteenus)</t>
  </si>
  <si>
    <t>Üüripind (hooned)</t>
  </si>
  <si>
    <t>Territoorium</t>
  </si>
  <si>
    <t>KÕRVALTEENUSTE TASUD KOKKU</t>
  </si>
  <si>
    <t>Parkimiskohtade arv</t>
  </si>
  <si>
    <t>tk</t>
  </si>
  <si>
    <t>Heakord (310, 320, 360)</t>
  </si>
  <si>
    <t>Heakord (330, 340, 350)</t>
  </si>
  <si>
    <t>ÜÜR JA KÕRVALTEENUSTE TASUD KOOS KÄIBEMAKSUGA (kuus)</t>
  </si>
  <si>
    <t xml:space="preserve">Üüriteenused ja üür  </t>
  </si>
  <si>
    <t>Kõrvalteenused ja kõrvalteenuste tasud</t>
  </si>
  <si>
    <t>Üür ja kõrvalteenuste tasud kokku ilma käibemaksuta (kuus)</t>
  </si>
  <si>
    <t>kuud</t>
  </si>
  <si>
    <t>Muutmise alus</t>
  </si>
  <si>
    <t>Remonttööd</t>
  </si>
  <si>
    <t>Tugiteenused (720)</t>
  </si>
  <si>
    <t>Tugiteenused (710)</t>
  </si>
  <si>
    <t>Lisa 3 üürilepingule nr Ü7254/14</t>
  </si>
  <si>
    <t>Sotsiaalkindlustusamet</t>
  </si>
  <si>
    <t>Tallinn, Endla 8</t>
  </si>
  <si>
    <t>ÜÜR JA KÕRVALTEENUSTE TASUD ILMA KÄIBEMAKSUTA (aastas)</t>
  </si>
  <si>
    <t>ÜÜR JA KÕRVALTEENUSTE TASUD KOOS KÄIBEMAKSUGA (aastas)</t>
  </si>
  <si>
    <t>Ei indekseerita</t>
  </si>
  <si>
    <t>Indekseerimine alates 01.01.16.a, 31.dets THI, koefitsient 1, max 3% aastas</t>
  </si>
  <si>
    <t>Eelmiste perioodide teenuste tasaarveldus</t>
  </si>
  <si>
    <t>teenuse hinna ja tarbimise muutuse alusel</t>
  </si>
  <si>
    <r>
      <t>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</si>
  <si>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r>
      <t>EUR/m</t>
    </r>
    <r>
      <rPr>
        <vertAlign val="superscript"/>
        <sz val="11"/>
        <color indexed="8"/>
        <rFont val="Calibri"/>
        <family val="1"/>
        <charset val="186"/>
        <scheme val="minor"/>
      </rPr>
      <t>2</t>
    </r>
  </si>
  <si>
    <t>Kapitalikomponent (investeering)</t>
  </si>
  <si>
    <t>praegu pind lepingus</t>
  </si>
  <si>
    <t>Üür ja kõrvalteenuste tasu 01.01.2018 - 31.12.2019</t>
  </si>
  <si>
    <r>
      <t xml:space="preserve">Investeering 222 975 eur, intress 5,27%, tagasimakse 60 kuud;
</t>
    </r>
    <r>
      <rPr>
        <sz val="11"/>
        <color theme="1"/>
        <rFont val="Times New Roman"/>
        <family val="1"/>
        <charset val="186"/>
      </rPr>
      <t>tasutakse kuni 01.03.2020</t>
    </r>
  </si>
  <si>
    <t>01.01.2019 - 31.03.2019</t>
  </si>
  <si>
    <t>01.04.2019 - 31.12.2019</t>
  </si>
  <si>
    <t>pärast vähendamist pind 0-1k</t>
  </si>
  <si>
    <t>sh loobutud pind 2-4k</t>
  </si>
  <si>
    <r>
      <t>m</t>
    </r>
    <r>
      <rPr>
        <i/>
        <vertAlign val="superscript"/>
        <sz val="11"/>
        <color indexed="8"/>
        <rFont val="Calibri"/>
        <family val="1"/>
        <charset val="186"/>
        <scheme val="minor"/>
      </rPr>
      <t>2</t>
    </r>
  </si>
  <si>
    <r>
      <t>EUR/m</t>
    </r>
    <r>
      <rPr>
        <i/>
        <vertAlign val="superscript"/>
        <sz val="11"/>
        <color indexed="8"/>
        <rFont val="Calibri"/>
        <family val="1"/>
        <charset val="186"/>
        <scheme val="minor"/>
      </rPr>
      <t>2</t>
    </r>
  </si>
  <si>
    <t>2019a elarves tasaarveldatakse 2017a kõrvalteenuseid</t>
  </si>
  <si>
    <t>eurot</t>
  </si>
  <si>
    <t>3 kuud</t>
  </si>
  <si>
    <t>9 kuud</t>
  </si>
  <si>
    <r>
      <t>EUR/m</t>
    </r>
    <r>
      <rPr>
        <vertAlign val="superscript"/>
        <sz val="11"/>
        <color theme="1" tint="0.499984740745262"/>
        <rFont val="Calibri"/>
        <family val="1"/>
        <charset val="186"/>
        <scheme val="minor"/>
      </rPr>
      <t>2</t>
    </r>
  </si>
  <si>
    <t>Teenuse hinna ja tarbimise muutuse alusel</t>
  </si>
  <si>
    <r>
      <t>EUR/m</t>
    </r>
    <r>
      <rPr>
        <vertAlign val="superscript"/>
        <sz val="11"/>
        <rFont val="Calibri"/>
        <family val="1"/>
        <charset val="186"/>
        <scheme val="minor"/>
      </rPr>
      <t>2</t>
    </r>
  </si>
  <si>
    <t>ÜÜR JA KÕRVALTEENUSTE TASUD ILMA KÄIBEMAKSUTA (perioodil)</t>
  </si>
  <si>
    <t>ÜÜR JA KÕRVALTEENUSTE TASUD KOOS KÄIBEMAKSUGA (perioodil)</t>
  </si>
  <si>
    <t>olemasolev pind</t>
  </si>
  <si>
    <t>lisanduv pind</t>
  </si>
  <si>
    <t>pind kokku</t>
  </si>
  <si>
    <t>Kõrvalteenuste eest tasumine tegelike kulude alusel, toodud prognoossummad</t>
  </si>
  <si>
    <t>12 kuud</t>
  </si>
  <si>
    <t>Indekseerimine, 31.dets THI, koefitsient 1, max 3% aastas</t>
  </si>
  <si>
    <t>Üüripind kuni 31.12.2020</t>
  </si>
  <si>
    <t>Üüripind kokku alates 01.01.2021</t>
  </si>
  <si>
    <t>Üür ja kõrvalteenuste tasu 01.01.2021 - 31.12.2021</t>
  </si>
  <si>
    <t>Lisanduv pind al 01.01.2021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</si>
</sst>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6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vertAlign val="superscript"/>
      <sz val="11"/>
      <color indexed="8"/>
      <name val="Calibri"/>
      <family val="1"/>
      <charset val="186"/>
      <scheme val="minor"/>
    </font>
    <font>
      <sz val="11"/>
      <color rgb="FF000000"/>
      <name val="Calibri"/>
      <family val="2"/>
    </font>
    <font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theme="0" tint="-0.499984740745262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i/>
      <vertAlign val="superscript"/>
      <sz val="11"/>
      <color indexed="8"/>
      <name val="Calibri"/>
      <family val="1"/>
      <charset val="186"/>
      <scheme val="minor"/>
    </font>
    <font>
      <i/>
      <sz val="12"/>
      <name val="Times New Roman"/>
      <family val="1"/>
      <charset val="186"/>
    </font>
    <font>
      <i/>
      <sz val="12"/>
      <color rgb="FFFF0000"/>
      <name val="Times New Roman"/>
      <family val="1"/>
      <charset val="186"/>
    </font>
    <font>
      <b/>
      <sz val="12"/>
      <color theme="1" tint="0.499984740745262"/>
      <name val="Times New Roman"/>
      <family val="1"/>
      <charset val="186"/>
    </font>
    <font>
      <vertAlign val="superscript"/>
      <sz val="11"/>
      <color theme="1" tint="0.499984740745262"/>
      <name val="Calibri"/>
      <family val="1"/>
      <charset val="186"/>
      <scheme val="minor"/>
    </font>
    <font>
      <sz val="12"/>
      <color theme="1" tint="0.499984740745262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1"/>
      <name val="Calibri"/>
      <family val="1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38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10" fillId="0" borderId="1" xfId="0" applyFont="1" applyBorder="1"/>
    <xf numFmtId="0" fontId="9" fillId="0" borderId="0" xfId="0" applyFont="1" applyFill="1" applyBorder="1"/>
    <xf numFmtId="0" fontId="9" fillId="0" borderId="0" xfId="0" applyFont="1" applyAlignment="1">
      <alignment horizontal="right"/>
    </xf>
    <xf numFmtId="0" fontId="11" fillId="0" borderId="1" xfId="0" applyFont="1" applyBorder="1"/>
    <xf numFmtId="0" fontId="9" fillId="0" borderId="0" xfId="0" applyFont="1" applyFill="1"/>
    <xf numFmtId="0" fontId="11" fillId="0" borderId="0" xfId="0" applyFont="1" applyBorder="1"/>
    <xf numFmtId="0" fontId="10" fillId="0" borderId="1" xfId="0" applyFont="1" applyBorder="1" applyAlignment="1">
      <alignment horizontal="right"/>
    </xf>
    <xf numFmtId="0" fontId="10" fillId="3" borderId="1" xfId="0" applyFont="1" applyFill="1" applyBorder="1"/>
    <xf numFmtId="0" fontId="10" fillId="0" borderId="0" xfId="0" applyFont="1" applyBorder="1" applyAlignment="1">
      <alignment horizontal="right"/>
    </xf>
    <xf numFmtId="0" fontId="10" fillId="3" borderId="0" xfId="0" applyFont="1" applyFill="1" applyBorder="1"/>
    <xf numFmtId="0" fontId="9" fillId="2" borderId="5" xfId="0" applyFont="1" applyFill="1" applyBorder="1"/>
    <xf numFmtId="0" fontId="10" fillId="2" borderId="6" xfId="0" applyFont="1" applyFill="1" applyBorder="1"/>
    <xf numFmtId="0" fontId="10" fillId="2" borderId="15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9" fillId="0" borderId="1" xfId="0" applyFont="1" applyBorder="1"/>
    <xf numFmtId="0" fontId="13" fillId="0" borderId="2" xfId="0" applyFont="1" applyBorder="1"/>
    <xf numFmtId="4" fontId="9" fillId="0" borderId="8" xfId="0" applyNumberFormat="1" applyFont="1" applyFill="1" applyBorder="1" applyAlignment="1">
      <alignment horizontal="center" vertical="center" wrapText="1"/>
    </xf>
    <xf numFmtId="0" fontId="9" fillId="0" borderId="2" xfId="0" applyFont="1" applyBorder="1"/>
    <xf numFmtId="4" fontId="9" fillId="3" borderId="19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Fill="1" applyBorder="1"/>
    <xf numFmtId="0" fontId="9" fillId="0" borderId="2" xfId="0" applyFont="1" applyFill="1" applyBorder="1"/>
    <xf numFmtId="0" fontId="10" fillId="0" borderId="4" xfId="0" applyFont="1" applyBorder="1"/>
    <xf numFmtId="0" fontId="9" fillId="0" borderId="4" xfId="0" applyFont="1" applyBorder="1" applyAlignment="1">
      <alignment horizontal="left"/>
    </xf>
    <xf numFmtId="0" fontId="10" fillId="2" borderId="2" xfId="0" applyFont="1" applyFill="1" applyBorder="1"/>
    <xf numFmtId="0" fontId="10" fillId="2" borderId="3" xfId="0" applyFont="1" applyFill="1" applyBorder="1" applyAlignment="1">
      <alignment horizontal="left"/>
    </xf>
    <xf numFmtId="0" fontId="10" fillId="2" borderId="3" xfId="0" applyFont="1" applyFill="1" applyBorder="1"/>
    <xf numFmtId="4" fontId="11" fillId="2" borderId="20" xfId="0" applyNumberFormat="1" applyFont="1" applyFill="1" applyBorder="1" applyAlignment="1">
      <alignment horizontal="right"/>
    </xf>
    <xf numFmtId="4" fontId="10" fillId="2" borderId="21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center"/>
    </xf>
    <xf numFmtId="0" fontId="10" fillId="3" borderId="9" xfId="0" applyFont="1" applyFill="1" applyBorder="1"/>
    <xf numFmtId="0" fontId="10" fillId="3" borderId="0" xfId="0" applyFont="1" applyFill="1" applyBorder="1" applyAlignment="1">
      <alignment horizontal="left"/>
    </xf>
    <xf numFmtId="4" fontId="12" fillId="3" borderId="22" xfId="0" applyNumberFormat="1" applyFont="1" applyFill="1" applyBorder="1" applyAlignment="1">
      <alignment horizontal="right"/>
    </xf>
    <xf numFmtId="4" fontId="10" fillId="3" borderId="23" xfId="0" applyNumberFormat="1" applyFont="1" applyFill="1" applyBorder="1" applyAlignment="1">
      <alignment horizontal="right"/>
    </xf>
    <xf numFmtId="4" fontId="12" fillId="3" borderId="0" xfId="0" applyNumberFormat="1" applyFont="1" applyFill="1" applyBorder="1" applyAlignment="1">
      <alignment horizontal="right"/>
    </xf>
    <xf numFmtId="4" fontId="10" fillId="3" borderId="0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10" fillId="2" borderId="17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2" fontId="8" fillId="3" borderId="17" xfId="0" applyNumberFormat="1" applyFont="1" applyFill="1" applyBorder="1" applyAlignment="1">
      <alignment horizontal="right"/>
    </xf>
    <xf numFmtId="2" fontId="8" fillId="3" borderId="19" xfId="0" applyNumberFormat="1" applyFont="1" applyFill="1" applyBorder="1" applyAlignment="1">
      <alignment horizontal="right"/>
    </xf>
    <xf numFmtId="0" fontId="9" fillId="0" borderId="4" xfId="0" applyFont="1" applyBorder="1"/>
    <xf numFmtId="0" fontId="9" fillId="0" borderId="5" xfId="0" applyFont="1" applyBorder="1"/>
    <xf numFmtId="0" fontId="10" fillId="0" borderId="2" xfId="0" applyFont="1" applyBorder="1"/>
    <xf numFmtId="0" fontId="9" fillId="0" borderId="7" xfId="0" applyFont="1" applyBorder="1" applyAlignment="1">
      <alignment horizontal="left"/>
    </xf>
    <xf numFmtId="0" fontId="8" fillId="3" borderId="7" xfId="0" applyFont="1" applyFill="1" applyBorder="1" applyAlignment="1">
      <alignment horizontal="center" vertical="center" wrapText="1"/>
    </xf>
    <xf numFmtId="0" fontId="10" fillId="4" borderId="2" xfId="0" applyFont="1" applyFill="1" applyBorder="1"/>
    <xf numFmtId="0" fontId="10" fillId="4" borderId="7" xfId="0" applyFont="1" applyFill="1" applyBorder="1" applyAlignment="1">
      <alignment horizontal="left"/>
    </xf>
    <xf numFmtId="0" fontId="10" fillId="4" borderId="7" xfId="0" applyFont="1" applyFill="1" applyBorder="1"/>
    <xf numFmtId="4" fontId="10" fillId="4" borderId="20" xfId="0" applyNumberFormat="1" applyFont="1" applyFill="1" applyBorder="1" applyAlignment="1">
      <alignment horizontal="right"/>
    </xf>
    <xf numFmtId="4" fontId="10" fillId="4" borderId="21" xfId="0" applyNumberFormat="1" applyFont="1" applyFill="1" applyBorder="1" applyAlignment="1">
      <alignment horizontal="right"/>
    </xf>
    <xf numFmtId="4" fontId="11" fillId="4" borderId="3" xfId="0" applyNumberFormat="1" applyFont="1" applyFill="1" applyBorder="1" applyAlignment="1">
      <alignment horizontal="right"/>
    </xf>
    <xf numFmtId="4" fontId="10" fillId="4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4" fontId="10" fillId="0" borderId="0" xfId="0" applyNumberFormat="1" applyFont="1" applyBorder="1" applyAlignment="1">
      <alignment horizontal="right"/>
    </xf>
    <xf numFmtId="9" fontId="11" fillId="0" borderId="0" xfId="0" applyNumberFormat="1" applyFont="1" applyFill="1" applyBorder="1" applyAlignment="1">
      <alignment horizontal="left"/>
    </xf>
    <xf numFmtId="3" fontId="9" fillId="0" borderId="0" xfId="0" applyNumberFormat="1" applyFont="1" applyBorder="1" applyAlignment="1">
      <alignment horizontal="right"/>
    </xf>
    <xf numFmtId="0" fontId="10" fillId="0" borderId="0" xfId="0" applyFont="1"/>
    <xf numFmtId="0" fontId="14" fillId="0" borderId="0" xfId="0" applyFont="1"/>
    <xf numFmtId="164" fontId="11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3" fontId="1" fillId="3" borderId="1" xfId="0" applyNumberFormat="1" applyFont="1" applyFill="1" applyBorder="1" applyAlignment="1">
      <alignment horizontal="right"/>
    </xf>
    <xf numFmtId="0" fontId="2" fillId="3" borderId="11" xfId="0" applyFont="1" applyFill="1" applyBorder="1"/>
    <xf numFmtId="0" fontId="2" fillId="3" borderId="1" xfId="0" applyFont="1" applyFill="1" applyBorder="1"/>
    <xf numFmtId="9" fontId="0" fillId="0" borderId="0" xfId="0" applyNumberFormat="1"/>
    <xf numFmtId="165" fontId="10" fillId="0" borderId="1" xfId="0" applyNumberFormat="1" applyFont="1" applyFill="1" applyBorder="1"/>
    <xf numFmtId="0" fontId="0" fillId="0" borderId="9" xfId="0" applyBorder="1"/>
    <xf numFmtId="2" fontId="0" fillId="0" borderId="9" xfId="0" applyNumberFormat="1" applyBorder="1"/>
    <xf numFmtId="0" fontId="1" fillId="0" borderId="1" xfId="0" applyFont="1" applyBorder="1"/>
    <xf numFmtId="4" fontId="8" fillId="3" borderId="17" xfId="0" applyNumberFormat="1" applyFont="1" applyFill="1" applyBorder="1" applyAlignment="1">
      <alignment horizontal="right"/>
    </xf>
    <xf numFmtId="4" fontId="8" fillId="3" borderId="18" xfId="0" applyNumberFormat="1" applyFont="1" applyFill="1" applyBorder="1" applyAlignment="1">
      <alignment horizontal="right"/>
    </xf>
    <xf numFmtId="4" fontId="10" fillId="3" borderId="22" xfId="0" applyNumberFormat="1" applyFont="1" applyFill="1" applyBorder="1" applyAlignment="1">
      <alignment horizontal="right"/>
    </xf>
    <xf numFmtId="2" fontId="9" fillId="3" borderId="22" xfId="0" applyNumberFormat="1" applyFont="1" applyFill="1" applyBorder="1"/>
    <xf numFmtId="4" fontId="10" fillId="3" borderId="22" xfId="0" applyNumberFormat="1" applyFont="1" applyFill="1" applyBorder="1"/>
    <xf numFmtId="4" fontId="11" fillId="3" borderId="23" xfId="0" applyNumberFormat="1" applyFont="1" applyFill="1" applyBorder="1"/>
    <xf numFmtId="4" fontId="11" fillId="3" borderId="25" xfId="0" applyNumberFormat="1" applyFont="1" applyFill="1" applyBorder="1"/>
    <xf numFmtId="0" fontId="11" fillId="3" borderId="22" xfId="0" applyFont="1" applyFill="1" applyBorder="1"/>
    <xf numFmtId="0" fontId="11" fillId="3" borderId="24" xfId="0" applyFont="1" applyFill="1" applyBorder="1"/>
    <xf numFmtId="4" fontId="6" fillId="0" borderId="0" xfId="0" applyNumberFormat="1" applyFont="1"/>
    <xf numFmtId="4" fontId="0" fillId="0" borderId="0" xfId="0" applyNumberFormat="1"/>
    <xf numFmtId="0" fontId="14" fillId="0" borderId="0" xfId="0" applyFont="1" applyFill="1"/>
    <xf numFmtId="0" fontId="15" fillId="0" borderId="0" xfId="0" applyFont="1" applyBorder="1" applyAlignment="1">
      <alignment horizontal="right"/>
    </xf>
    <xf numFmtId="3" fontId="9" fillId="3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7" fillId="0" borderId="0" xfId="0" applyFont="1" applyFill="1" applyAlignment="1"/>
    <xf numFmtId="165" fontId="17" fillId="0" borderId="1" xfId="0" applyNumberFormat="1" applyFont="1" applyFill="1" applyBorder="1"/>
    <xf numFmtId="0" fontId="17" fillId="3" borderId="1" xfId="0" applyFont="1" applyFill="1" applyBorder="1"/>
    <xf numFmtId="0" fontId="14" fillId="0" borderId="1" xfId="0" applyFont="1" applyBorder="1"/>
    <xf numFmtId="0" fontId="14" fillId="3" borderId="11" xfId="0" applyFont="1" applyFill="1" applyBorder="1"/>
    <xf numFmtId="0" fontId="17" fillId="0" borderId="0" xfId="0" applyFont="1" applyBorder="1" applyAlignment="1">
      <alignment horizontal="right"/>
    </xf>
    <xf numFmtId="4" fontId="19" fillId="3" borderId="17" xfId="0" applyNumberFormat="1" applyFont="1" applyFill="1" applyBorder="1" applyAlignment="1">
      <alignment horizontal="right"/>
    </xf>
    <xf numFmtId="4" fontId="14" fillId="3" borderId="19" xfId="0" applyNumberFormat="1" applyFont="1" applyFill="1" applyBorder="1" applyAlignment="1">
      <alignment horizontal="right"/>
    </xf>
    <xf numFmtId="2" fontId="19" fillId="3" borderId="17" xfId="0" applyNumberFormat="1" applyFont="1" applyFill="1" applyBorder="1" applyAlignment="1">
      <alignment horizontal="right"/>
    </xf>
    <xf numFmtId="2" fontId="19" fillId="3" borderId="19" xfId="0" applyNumberFormat="1" applyFont="1" applyFill="1" applyBorder="1" applyAlignment="1">
      <alignment horizontal="right"/>
    </xf>
    <xf numFmtId="2" fontId="14" fillId="3" borderId="22" xfId="0" applyNumberFormat="1" applyFont="1" applyFill="1" applyBorder="1"/>
    <xf numFmtId="4" fontId="8" fillId="0" borderId="17" xfId="0" applyNumberFormat="1" applyFont="1" applyFill="1" applyBorder="1" applyAlignment="1">
      <alignment horizontal="right"/>
    </xf>
    <xf numFmtId="4" fontId="8" fillId="0" borderId="18" xfId="0" applyNumberFormat="1" applyFont="1" applyFill="1" applyBorder="1" applyAlignment="1">
      <alignment horizontal="right"/>
    </xf>
    <xf numFmtId="4" fontId="19" fillId="0" borderId="17" xfId="0" applyNumberFormat="1" applyFont="1" applyFill="1" applyBorder="1" applyAlignment="1">
      <alignment horizontal="right"/>
    </xf>
    <xf numFmtId="4" fontId="19" fillId="0" borderId="18" xfId="0" applyNumberFormat="1" applyFont="1" applyFill="1" applyBorder="1" applyAlignment="1">
      <alignment horizontal="right"/>
    </xf>
    <xf numFmtId="0" fontId="14" fillId="2" borderId="15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4" fontId="19" fillId="2" borderId="20" xfId="0" applyNumberFormat="1" applyFont="1" applyFill="1" applyBorder="1" applyAlignment="1">
      <alignment horizontal="right"/>
    </xf>
    <xf numFmtId="4" fontId="20" fillId="3" borderId="22" xfId="0" applyNumberFormat="1" applyFont="1" applyFill="1" applyBorder="1" applyAlignment="1">
      <alignment horizontal="right"/>
    </xf>
    <xf numFmtId="4" fontId="14" fillId="3" borderId="23" xfId="0" applyNumberFormat="1" applyFont="1" applyFill="1" applyBorder="1" applyAlignment="1">
      <alignment horizontal="right"/>
    </xf>
    <xf numFmtId="0" fontId="14" fillId="2" borderId="17" xfId="0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4" fontId="14" fillId="4" borderId="20" xfId="0" applyNumberFormat="1" applyFont="1" applyFill="1" applyBorder="1" applyAlignment="1">
      <alignment horizontal="right"/>
    </xf>
    <xf numFmtId="4" fontId="14" fillId="4" borderId="21" xfId="0" applyNumberFormat="1" applyFont="1" applyFill="1" applyBorder="1" applyAlignment="1">
      <alignment horizontal="right"/>
    </xf>
    <xf numFmtId="4" fontId="14" fillId="3" borderId="22" xfId="0" applyNumberFormat="1" applyFont="1" applyFill="1" applyBorder="1" applyAlignment="1">
      <alignment horizontal="right"/>
    </xf>
    <xf numFmtId="4" fontId="14" fillId="3" borderId="22" xfId="0" applyNumberFormat="1" applyFont="1" applyFill="1" applyBorder="1"/>
    <xf numFmtId="0" fontId="19" fillId="3" borderId="22" xfId="0" applyFont="1" applyFill="1" applyBorder="1"/>
    <xf numFmtId="4" fontId="19" fillId="3" borderId="23" xfId="0" applyNumberFormat="1" applyFont="1" applyFill="1" applyBorder="1"/>
    <xf numFmtId="0" fontId="19" fillId="3" borderId="24" xfId="0" applyFont="1" applyFill="1" applyBorder="1"/>
    <xf numFmtId="4" fontId="19" fillId="3" borderId="25" xfId="0" applyNumberFormat="1" applyFont="1" applyFill="1" applyBorder="1"/>
    <xf numFmtId="3" fontId="9" fillId="3" borderId="2" xfId="0" applyNumberFormat="1" applyFont="1" applyFill="1" applyBorder="1" applyAlignment="1"/>
    <xf numFmtId="4" fontId="10" fillId="2" borderId="2" xfId="0" applyNumberFormat="1" applyFont="1" applyFill="1" applyBorder="1" applyAlignment="1"/>
    <xf numFmtId="0" fontId="9" fillId="3" borderId="1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/>
    <xf numFmtId="4" fontId="14" fillId="5" borderId="21" xfId="0" applyNumberFormat="1" applyFont="1" applyFill="1" applyBorder="1" applyAlignment="1">
      <alignment horizontal="right"/>
    </xf>
    <xf numFmtId="2" fontId="0" fillId="5" borderId="9" xfId="0" applyNumberFormat="1" applyFill="1" applyBorder="1"/>
    <xf numFmtId="0" fontId="14" fillId="5" borderId="0" xfId="0" applyFont="1" applyFill="1"/>
    <xf numFmtId="0" fontId="16" fillId="5" borderId="0" xfId="0" applyFont="1" applyFill="1"/>
    <xf numFmtId="0" fontId="21" fillId="2" borderId="15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4" fontId="23" fillId="3" borderId="17" xfId="0" applyNumberFormat="1" applyFont="1" applyFill="1" applyBorder="1" applyAlignment="1">
      <alignment horizontal="right"/>
    </xf>
    <xf numFmtId="4" fontId="23" fillId="0" borderId="18" xfId="0" applyNumberFormat="1" applyFont="1" applyFill="1" applyBorder="1" applyAlignment="1">
      <alignment horizontal="right"/>
    </xf>
    <xf numFmtId="4" fontId="21" fillId="2" borderId="20" xfId="0" applyNumberFormat="1" applyFont="1" applyFill="1" applyBorder="1" applyAlignment="1">
      <alignment horizontal="right"/>
    </xf>
    <xf numFmtId="4" fontId="21" fillId="2" borderId="21" xfId="0" applyNumberFormat="1" applyFont="1" applyFill="1" applyBorder="1" applyAlignment="1">
      <alignment horizontal="right"/>
    </xf>
    <xf numFmtId="4" fontId="21" fillId="3" borderId="22" xfId="0" applyNumberFormat="1" applyFont="1" applyFill="1" applyBorder="1" applyAlignment="1">
      <alignment horizontal="right"/>
    </xf>
    <xf numFmtId="4" fontId="21" fillId="3" borderId="23" xfId="0" applyNumberFormat="1" applyFont="1" applyFill="1" applyBorder="1" applyAlignment="1">
      <alignment horizontal="right"/>
    </xf>
    <xf numFmtId="0" fontId="21" fillId="2" borderId="17" xfId="0" applyFont="1" applyFill="1" applyBorder="1" applyAlignment="1">
      <alignment horizontal="center"/>
    </xf>
    <xf numFmtId="0" fontId="21" fillId="2" borderId="19" xfId="0" applyFont="1" applyFill="1" applyBorder="1" applyAlignment="1">
      <alignment horizontal="center"/>
    </xf>
    <xf numFmtId="2" fontId="23" fillId="3" borderId="17" xfId="0" applyNumberFormat="1" applyFont="1" applyFill="1" applyBorder="1" applyAlignment="1">
      <alignment horizontal="right"/>
    </xf>
    <xf numFmtId="2" fontId="23" fillId="3" borderId="19" xfId="0" applyNumberFormat="1" applyFont="1" applyFill="1" applyBorder="1" applyAlignment="1">
      <alignment horizontal="right"/>
    </xf>
    <xf numFmtId="4" fontId="21" fillId="4" borderId="20" xfId="0" applyNumberFormat="1" applyFont="1" applyFill="1" applyBorder="1" applyAlignment="1">
      <alignment horizontal="right"/>
    </xf>
    <xf numFmtId="4" fontId="21" fillId="4" borderId="21" xfId="0" applyNumberFormat="1" applyFont="1" applyFill="1" applyBorder="1" applyAlignment="1">
      <alignment horizontal="right"/>
    </xf>
    <xf numFmtId="2" fontId="23" fillId="3" borderId="22" xfId="0" applyNumberFormat="1" applyFont="1" applyFill="1" applyBorder="1"/>
    <xf numFmtId="4" fontId="21" fillId="3" borderId="22" xfId="0" applyNumberFormat="1" applyFont="1" applyFill="1" applyBorder="1"/>
    <xf numFmtId="0" fontId="21" fillId="3" borderId="22" xfId="0" applyFont="1" applyFill="1" applyBorder="1"/>
    <xf numFmtId="4" fontId="21" fillId="3" borderId="23" xfId="0" applyNumberFormat="1" applyFont="1" applyFill="1" applyBorder="1"/>
    <xf numFmtId="0" fontId="21" fillId="3" borderId="24" xfId="0" applyFont="1" applyFill="1" applyBorder="1"/>
    <xf numFmtId="4" fontId="21" fillId="3" borderId="25" xfId="0" applyNumberFormat="1" applyFont="1" applyFill="1" applyBorder="1"/>
    <xf numFmtId="0" fontId="0" fillId="0" borderId="0" xfId="0" applyFill="1"/>
    <xf numFmtId="0" fontId="24" fillId="0" borderId="0" xfId="0" applyFont="1" applyBorder="1" applyAlignment="1">
      <alignment horizontal="right"/>
    </xf>
    <xf numFmtId="0" fontId="11" fillId="2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7" borderId="15" xfId="0" applyFont="1" applyFill="1" applyBorder="1" applyAlignment="1">
      <alignment horizontal="center"/>
    </xf>
    <xf numFmtId="0" fontId="11" fillId="7" borderId="16" xfId="0" applyFont="1" applyFill="1" applyBorder="1" applyAlignment="1">
      <alignment horizontal="center"/>
    </xf>
    <xf numFmtId="4" fontId="1" fillId="6" borderId="17" xfId="0" applyNumberFormat="1" applyFont="1" applyFill="1" applyBorder="1" applyAlignment="1">
      <alignment horizontal="right"/>
    </xf>
    <xf numFmtId="4" fontId="1" fillId="6" borderId="18" xfId="0" applyNumberFormat="1" applyFont="1" applyFill="1" applyBorder="1" applyAlignment="1">
      <alignment horizontal="right"/>
    </xf>
    <xf numFmtId="4" fontId="1" fillId="3" borderId="19" xfId="0" applyNumberFormat="1" applyFont="1" applyFill="1" applyBorder="1" applyAlignment="1">
      <alignment horizontal="right"/>
    </xf>
    <xf numFmtId="4" fontId="11" fillId="2" borderId="21" xfId="0" applyNumberFormat="1" applyFont="1" applyFill="1" applyBorder="1" applyAlignment="1">
      <alignment horizontal="right"/>
    </xf>
    <xf numFmtId="4" fontId="11" fillId="7" borderId="20" xfId="0" applyNumberFormat="1" applyFont="1" applyFill="1" applyBorder="1" applyAlignment="1">
      <alignment horizontal="right"/>
    </xf>
    <xf numFmtId="4" fontId="11" fillId="7" borderId="21" xfId="0" applyNumberFormat="1" applyFont="1" applyFill="1" applyBorder="1" applyAlignment="1">
      <alignment horizontal="right"/>
    </xf>
    <xf numFmtId="4" fontId="11" fillId="3" borderId="22" xfId="0" applyNumberFormat="1" applyFont="1" applyFill="1" applyBorder="1" applyAlignment="1">
      <alignment horizontal="right"/>
    </xf>
    <xf numFmtId="4" fontId="11" fillId="3" borderId="23" xfId="0" applyNumberFormat="1" applyFont="1" applyFill="1" applyBorder="1" applyAlignment="1">
      <alignment horizontal="right"/>
    </xf>
    <xf numFmtId="0" fontId="11" fillId="2" borderId="17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7" borderId="17" xfId="0" applyFont="1" applyFill="1" applyBorder="1" applyAlignment="1">
      <alignment horizontal="center"/>
    </xf>
    <xf numFmtId="0" fontId="11" fillId="7" borderId="19" xfId="0" applyFont="1" applyFill="1" applyBorder="1" applyAlignment="1">
      <alignment horizontal="center"/>
    </xf>
    <xf numFmtId="4" fontId="11" fillId="6" borderId="22" xfId="0" applyNumberFormat="1" applyFont="1" applyFill="1" applyBorder="1" applyAlignment="1">
      <alignment horizontal="right"/>
    </xf>
    <xf numFmtId="4" fontId="11" fillId="6" borderId="23" xfId="0" applyNumberFormat="1" applyFont="1" applyFill="1" applyBorder="1" applyAlignment="1">
      <alignment horizontal="right"/>
    </xf>
    <xf numFmtId="2" fontId="1" fillId="3" borderId="22" xfId="0" applyNumberFormat="1" applyFont="1" applyFill="1" applyBorder="1"/>
    <xf numFmtId="2" fontId="1" fillId="6" borderId="22" xfId="0" applyNumberFormat="1" applyFont="1" applyFill="1" applyBorder="1"/>
    <xf numFmtId="4" fontId="11" fillId="3" borderId="22" xfId="0" applyNumberFormat="1" applyFont="1" applyFill="1" applyBorder="1"/>
    <xf numFmtId="4" fontId="11" fillId="6" borderId="22" xfId="0" applyNumberFormat="1" applyFont="1" applyFill="1" applyBorder="1"/>
    <xf numFmtId="0" fontId="11" fillId="6" borderId="22" xfId="0" applyFont="1" applyFill="1" applyBorder="1"/>
    <xf numFmtId="4" fontId="11" fillId="6" borderId="23" xfId="0" applyNumberFormat="1" applyFont="1" applyFill="1" applyBorder="1"/>
    <xf numFmtId="0" fontId="11" fillId="6" borderId="24" xfId="0" applyFont="1" applyFill="1" applyBorder="1"/>
    <xf numFmtId="4" fontId="11" fillId="6" borderId="25" xfId="0" applyNumberFormat="1" applyFont="1" applyFill="1" applyBorder="1"/>
    <xf numFmtId="164" fontId="0" fillId="0" borderId="0" xfId="0" applyNumberFormat="1"/>
    <xf numFmtId="0" fontId="2" fillId="0" borderId="0" xfId="0" applyFont="1" applyFill="1" applyBorder="1"/>
    <xf numFmtId="0" fontId="3" fillId="0" borderId="0" xfId="0" applyFont="1" applyFill="1"/>
    <xf numFmtId="0" fontId="2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4" fillId="0" borderId="0" xfId="0" applyFont="1" applyBorder="1" applyAlignment="1"/>
    <xf numFmtId="0" fontId="11" fillId="2" borderId="20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5" fontId="10" fillId="3" borderId="1" xfId="0" applyNumberFormat="1" applyFont="1" applyFill="1" applyBorder="1"/>
    <xf numFmtId="4" fontId="1" fillId="0" borderId="17" xfId="0" applyNumberFormat="1" applyFont="1" applyFill="1" applyBorder="1" applyAlignment="1">
      <alignment horizontal="right"/>
    </xf>
    <xf numFmtId="2" fontId="23" fillId="0" borderId="17" xfId="0" applyNumberFormat="1" applyFont="1" applyFill="1" applyBorder="1" applyAlignment="1">
      <alignment horizontal="right"/>
    </xf>
    <xf numFmtId="0" fontId="14" fillId="0" borderId="29" xfId="0" applyFont="1" applyFill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Border="1" applyAlignment="1">
      <alignment horizontal="left" wrapText="1"/>
    </xf>
    <xf numFmtId="3" fontId="9" fillId="3" borderId="4" xfId="0" applyNumberFormat="1" applyFont="1" applyFill="1" applyBorder="1" applyAlignment="1">
      <alignment horizontal="center"/>
    </xf>
    <xf numFmtId="3" fontId="9" fillId="3" borderId="11" xfId="0" applyNumberFormat="1" applyFont="1" applyFill="1" applyBorder="1" applyAlignment="1">
      <alignment horizontal="center"/>
    </xf>
    <xf numFmtId="3" fontId="9" fillId="3" borderId="28" xfId="0" applyNumberFormat="1" applyFont="1" applyFill="1" applyBorder="1" applyAlignment="1">
      <alignment horizontal="center"/>
    </xf>
    <xf numFmtId="0" fontId="9" fillId="0" borderId="2" xfId="0" applyFont="1" applyFill="1" applyBorder="1" applyAlignment="1"/>
    <xf numFmtId="0" fontId="9" fillId="0" borderId="3" xfId="0" applyFont="1" applyFill="1" applyBorder="1" applyAlignment="1"/>
    <xf numFmtId="0" fontId="9" fillId="0" borderId="5" xfId="0" applyFont="1" applyFill="1" applyBorder="1" applyAlignment="1"/>
    <xf numFmtId="0" fontId="9" fillId="0" borderId="6" xfId="0" applyFont="1" applyFill="1" applyBorder="1" applyAlignment="1"/>
    <xf numFmtId="0" fontId="9" fillId="3" borderId="2" xfId="0" applyFont="1" applyFill="1" applyBorder="1" applyAlignment="1"/>
    <xf numFmtId="0" fontId="9" fillId="3" borderId="3" xfId="0" applyFont="1" applyFill="1" applyBorder="1" applyAlignment="1"/>
    <xf numFmtId="0" fontId="1" fillId="3" borderId="1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4" fontId="2" fillId="0" borderId="10" xfId="0" applyNumberFormat="1" applyFont="1" applyFill="1" applyBorder="1" applyAlignment="1">
      <alignment horizontal="center" vertical="center" wrapText="1"/>
    </xf>
    <xf numFmtId="4" fontId="9" fillId="0" borderId="10" xfId="0" applyNumberFormat="1" applyFont="1" applyFill="1" applyBorder="1" applyAlignment="1">
      <alignment horizontal="center" vertical="center" wrapText="1"/>
    </xf>
    <xf numFmtId="4" fontId="9" fillId="0" borderId="14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3" fontId="11" fillId="3" borderId="26" xfId="0" applyNumberFormat="1" applyFont="1" applyFill="1" applyBorder="1" applyAlignment="1">
      <alignment horizontal="center"/>
    </xf>
    <xf numFmtId="3" fontId="11" fillId="3" borderId="27" xfId="0" applyNumberFormat="1" applyFont="1" applyFill="1" applyBorder="1" applyAlignment="1">
      <alignment horizontal="center"/>
    </xf>
    <xf numFmtId="3" fontId="19" fillId="3" borderId="26" xfId="0" applyNumberFormat="1" applyFont="1" applyFill="1" applyBorder="1" applyAlignment="1">
      <alignment horizontal="center"/>
    </xf>
    <xf numFmtId="3" fontId="19" fillId="3" borderId="27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right"/>
    </xf>
    <xf numFmtId="4" fontId="11" fillId="0" borderId="22" xfId="0" applyNumberFormat="1" applyFont="1" applyFill="1" applyBorder="1" applyAlignment="1">
      <alignment horizontal="right"/>
    </xf>
    <xf numFmtId="4" fontId="11" fillId="0" borderId="23" xfId="0" applyNumberFormat="1" applyFont="1" applyFill="1" applyBorder="1" applyAlignment="1">
      <alignment horizontal="right"/>
    </xf>
    <xf numFmtId="2" fontId="1" fillId="0" borderId="22" xfId="0" applyNumberFormat="1" applyFont="1" applyFill="1" applyBorder="1"/>
    <xf numFmtId="4" fontId="11" fillId="0" borderId="22" xfId="0" applyNumberFormat="1" applyFont="1" applyFill="1" applyBorder="1"/>
    <xf numFmtId="0" fontId="11" fillId="0" borderId="22" xfId="0" applyFont="1" applyFill="1" applyBorder="1"/>
    <xf numFmtId="4" fontId="11" fillId="0" borderId="23" xfId="0" applyNumberFormat="1" applyFont="1" applyFill="1" applyBorder="1"/>
    <xf numFmtId="0" fontId="11" fillId="0" borderId="24" xfId="0" applyFont="1" applyFill="1" applyBorder="1"/>
    <xf numFmtId="4" fontId="11" fillId="0" borderId="25" xfId="0" applyNumberFormat="1" applyFont="1" applyFill="1" applyBorder="1"/>
    <xf numFmtId="2" fontId="23" fillId="0" borderId="19" xfId="0" applyNumberFormat="1" applyFont="1" applyFill="1" applyBorder="1" applyAlignment="1">
      <alignment horizontal="right"/>
    </xf>
    <xf numFmtId="2" fontId="23" fillId="6" borderId="17" xfId="0" applyNumberFormat="1" applyFont="1" applyFill="1" applyBorder="1" applyAlignment="1">
      <alignment horizontal="right"/>
    </xf>
    <xf numFmtId="2" fontId="23" fillId="6" borderId="19" xfId="0" applyNumberFormat="1" applyFont="1" applyFill="1" applyBorder="1" applyAlignment="1">
      <alignment horizontal="right"/>
    </xf>
    <xf numFmtId="4" fontId="21" fillId="7" borderId="20" xfId="0" applyNumberFormat="1" applyFont="1" applyFill="1" applyBorder="1" applyAlignment="1">
      <alignment horizontal="right"/>
    </xf>
    <xf numFmtId="4" fontId="21" fillId="7" borderId="21" xfId="0" applyNumberFormat="1" applyFont="1" applyFill="1" applyBorder="1" applyAlignment="1">
      <alignment horizontal="right"/>
    </xf>
  </cellXfs>
  <cellStyles count="2">
    <cellStyle name="Normaallaad 4" xfId="1" xr:uid="{8E8F9FA1-DE12-45FF-AEC8-E72C77489D85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D4BC9-3C45-406C-9187-EF46BB47E37E}">
  <dimension ref="A1:X40"/>
  <sheetViews>
    <sheetView zoomScale="81" zoomScaleNormal="85" workbookViewId="0">
      <selection activeCell="D8" sqref="D8"/>
    </sheetView>
  </sheetViews>
  <sheetFormatPr defaultRowHeight="15" x14ac:dyDescent="0.25"/>
  <cols>
    <col min="1" max="1" width="5.7109375" style="3" customWidth="1"/>
    <col min="2" max="2" width="7.7109375" style="3" customWidth="1"/>
    <col min="3" max="3" width="4.85546875" style="3" customWidth="1"/>
    <col min="4" max="4" width="61.5703125" style="3" customWidth="1"/>
    <col min="5" max="6" width="15.5703125" style="3" customWidth="1"/>
    <col min="7" max="7" width="23" style="3" customWidth="1"/>
    <col min="8" max="8" width="28.7109375" style="3" customWidth="1"/>
    <col min="9" max="10" width="15.5703125" style="3" customWidth="1"/>
    <col min="11" max="11" width="31.42578125" style="3" customWidth="1"/>
    <col min="12" max="12" width="27.85546875" style="3" customWidth="1"/>
    <col min="13" max="14" width="15.42578125" customWidth="1"/>
    <col min="15" max="15" width="26.28515625" customWidth="1"/>
    <col min="16" max="16" width="30.42578125" customWidth="1"/>
    <col min="17" max="17" width="27.85546875" customWidth="1"/>
    <col min="18" max="18" width="36.85546875" customWidth="1"/>
    <col min="19" max="20" width="12.5703125" customWidth="1"/>
    <col min="21" max="21" width="16.140625" customWidth="1"/>
    <col min="22" max="22" width="30.5703125" customWidth="1"/>
    <col min="24" max="24" width="19" customWidth="1"/>
  </cols>
  <sheetData>
    <row r="1" spans="1:24" x14ac:dyDescent="0.25">
      <c r="H1" s="156" t="s">
        <v>34</v>
      </c>
    </row>
    <row r="2" spans="1:24" ht="18.75" x14ac:dyDescent="0.3">
      <c r="A2" s="197" t="s">
        <v>72</v>
      </c>
      <c r="B2" s="197"/>
      <c r="C2" s="197"/>
      <c r="D2" s="197"/>
      <c r="E2" s="197"/>
      <c r="F2" s="197"/>
      <c r="G2" s="197"/>
      <c r="H2" s="197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15.75" x14ac:dyDescent="0.25">
      <c r="A3" s="4"/>
      <c r="B3" s="4"/>
      <c r="C3" s="4"/>
      <c r="D3" s="4"/>
      <c r="E3" s="4"/>
      <c r="F3" s="4"/>
      <c r="G3" s="4"/>
      <c r="H3" s="4"/>
    </row>
    <row r="4" spans="1:24" ht="15.75" x14ac:dyDescent="0.25">
      <c r="A4" s="6"/>
      <c r="B4" s="6"/>
      <c r="C4" s="7" t="s">
        <v>11</v>
      </c>
      <c r="D4" s="8" t="s">
        <v>35</v>
      </c>
      <c r="E4" s="6"/>
      <c r="F4" s="9"/>
      <c r="G4" s="6"/>
      <c r="H4" s="9"/>
    </row>
    <row r="5" spans="1:24" ht="15.75" x14ac:dyDescent="0.25">
      <c r="A5" s="5"/>
      <c r="B5" s="5"/>
      <c r="C5" s="10" t="s">
        <v>12</v>
      </c>
      <c r="D5" s="11" t="s">
        <v>36</v>
      </c>
      <c r="E5" s="69"/>
      <c r="F5" s="12"/>
      <c r="G5" s="69"/>
      <c r="H5" s="12"/>
    </row>
    <row r="6" spans="1:24" ht="15.75" x14ac:dyDescent="0.25">
      <c r="A6" s="5"/>
      <c r="B6" s="5"/>
      <c r="C6" s="10"/>
      <c r="D6" s="13"/>
      <c r="E6" s="69"/>
      <c r="F6" s="12"/>
      <c r="G6" s="91"/>
      <c r="H6" s="5"/>
      <c r="I6"/>
      <c r="J6"/>
      <c r="K6" s="155"/>
      <c r="L6" s="155"/>
    </row>
    <row r="7" spans="1:24" ht="17.25" x14ac:dyDescent="0.25">
      <c r="A7" s="5"/>
      <c r="B7" s="5"/>
      <c r="C7" s="5"/>
      <c r="D7" s="14" t="s">
        <v>18</v>
      </c>
      <c r="E7" s="192">
        <v>870.4</v>
      </c>
      <c r="F7" s="15" t="s">
        <v>43</v>
      </c>
      <c r="H7"/>
      <c r="I7"/>
      <c r="J7"/>
      <c r="K7"/>
      <c r="L7"/>
    </row>
    <row r="8" spans="1:24" ht="17.25" x14ac:dyDescent="0.25">
      <c r="A8" s="1"/>
      <c r="B8" s="1"/>
      <c r="C8" s="1"/>
      <c r="D8" s="71" t="s">
        <v>19</v>
      </c>
      <c r="E8" s="72">
        <v>3532</v>
      </c>
      <c r="F8" s="73" t="s">
        <v>43</v>
      </c>
      <c r="G8" s="2"/>
      <c r="H8"/>
      <c r="I8"/>
      <c r="J8"/>
      <c r="K8"/>
      <c r="L8"/>
    </row>
    <row r="9" spans="1:24" ht="15.75" x14ac:dyDescent="0.25">
      <c r="A9" s="1"/>
      <c r="B9" s="1"/>
      <c r="C9" s="1"/>
      <c r="D9" s="71" t="s">
        <v>21</v>
      </c>
      <c r="E9" s="72">
        <v>26</v>
      </c>
      <c r="F9" s="74" t="s">
        <v>22</v>
      </c>
      <c r="G9" s="2"/>
      <c r="H9"/>
      <c r="I9"/>
      <c r="J9"/>
      <c r="K9"/>
      <c r="L9"/>
    </row>
    <row r="10" spans="1:24" ht="16.5" thickBot="1" x14ac:dyDescent="0.3">
      <c r="A10" s="1"/>
      <c r="B10" s="1"/>
      <c r="C10" s="1"/>
      <c r="D10" s="186"/>
      <c r="E10" s="187"/>
      <c r="F10" s="184"/>
      <c r="G10" s="185"/>
      <c r="H10"/>
      <c r="I10"/>
      <c r="J10"/>
      <c r="K10"/>
      <c r="L10"/>
    </row>
    <row r="11" spans="1:24" ht="17.25" x14ac:dyDescent="0.25">
      <c r="A11" s="18" t="s">
        <v>9</v>
      </c>
      <c r="B11" s="19" t="s">
        <v>26</v>
      </c>
      <c r="C11" s="19"/>
      <c r="D11" s="19"/>
      <c r="E11" s="157" t="s">
        <v>61</v>
      </c>
      <c r="F11" s="158" t="s">
        <v>8</v>
      </c>
      <c r="G11" s="190" t="s">
        <v>30</v>
      </c>
      <c r="H11" s="191" t="s">
        <v>13</v>
      </c>
      <c r="I11" s="77"/>
      <c r="J11"/>
      <c r="K11"/>
      <c r="L11"/>
    </row>
    <row r="12" spans="1:24" ht="15.75" x14ac:dyDescent="0.25">
      <c r="A12" s="8">
        <v>1</v>
      </c>
      <c r="B12" s="23"/>
      <c r="C12" s="23" t="s">
        <v>15</v>
      </c>
      <c r="D12" s="26"/>
      <c r="E12" s="193">
        <v>2.5567405068926319</v>
      </c>
      <c r="F12" s="224">
        <f>E12*$E$7</f>
        <v>2225.3869371993469</v>
      </c>
      <c r="G12" s="216" t="s">
        <v>69</v>
      </c>
      <c r="H12" s="199"/>
      <c r="I12" s="78"/>
      <c r="J12"/>
      <c r="K12"/>
      <c r="L12"/>
    </row>
    <row r="13" spans="1:24" ht="15.75" x14ac:dyDescent="0.25">
      <c r="A13" s="8">
        <v>2</v>
      </c>
      <c r="B13" s="28">
        <v>100</v>
      </c>
      <c r="C13" s="29" t="s">
        <v>17</v>
      </c>
      <c r="D13" s="30"/>
      <c r="E13" s="193">
        <v>0.3544148814923353</v>
      </c>
      <c r="F13" s="224">
        <f t="shared" ref="F13:F18" si="0">E13*$E$7</f>
        <v>308.48271285092864</v>
      </c>
      <c r="G13" s="217"/>
      <c r="H13" s="200"/>
      <c r="I13" s="78"/>
      <c r="J13"/>
      <c r="K13"/>
      <c r="L13"/>
    </row>
    <row r="14" spans="1:24" ht="15.75" x14ac:dyDescent="0.25">
      <c r="A14" s="8">
        <v>3</v>
      </c>
      <c r="B14" s="28">
        <v>200</v>
      </c>
      <c r="C14" s="29" t="s">
        <v>0</v>
      </c>
      <c r="D14" s="30"/>
      <c r="E14" s="193">
        <v>0.59174212656122316</v>
      </c>
      <c r="F14" s="224">
        <f t="shared" si="0"/>
        <v>515.05234695888862</v>
      </c>
      <c r="G14" s="217"/>
      <c r="H14" s="200"/>
      <c r="I14" s="78"/>
      <c r="J14"/>
      <c r="K14"/>
      <c r="L14"/>
    </row>
    <row r="15" spans="1:24" ht="15.75" x14ac:dyDescent="0.25">
      <c r="A15" s="8">
        <v>4</v>
      </c>
      <c r="B15" s="28">
        <v>300</v>
      </c>
      <c r="C15" s="202" t="s">
        <v>23</v>
      </c>
      <c r="D15" s="203"/>
      <c r="E15" s="193">
        <v>1.3137915863098872</v>
      </c>
      <c r="F15" s="224">
        <f t="shared" si="0"/>
        <v>1143.5241967241259</v>
      </c>
      <c r="G15" s="217"/>
      <c r="H15" s="200"/>
      <c r="I15" s="78"/>
      <c r="J15"/>
      <c r="K15"/>
      <c r="L15"/>
    </row>
    <row r="16" spans="1:24" ht="15.75" x14ac:dyDescent="0.25">
      <c r="A16" s="8">
        <v>5</v>
      </c>
      <c r="B16" s="28">
        <v>400</v>
      </c>
      <c r="C16" s="202" t="s">
        <v>31</v>
      </c>
      <c r="D16" s="203"/>
      <c r="E16" s="193">
        <v>1.3831193586211001</v>
      </c>
      <c r="F16" s="224">
        <f t="shared" si="0"/>
        <v>1203.8670897438055</v>
      </c>
      <c r="G16" s="217"/>
      <c r="H16" s="200"/>
      <c r="I16" s="78"/>
      <c r="J16"/>
      <c r="K16"/>
      <c r="L16"/>
    </row>
    <row r="17" spans="1:12" ht="15.75" x14ac:dyDescent="0.25">
      <c r="A17" s="8">
        <v>6</v>
      </c>
      <c r="B17" s="28">
        <v>500</v>
      </c>
      <c r="C17" s="202" t="s">
        <v>1</v>
      </c>
      <c r="D17" s="203"/>
      <c r="E17" s="193">
        <v>0.23577836437011923</v>
      </c>
      <c r="F17" s="224">
        <f t="shared" si="0"/>
        <v>205.22148834775177</v>
      </c>
      <c r="G17" s="217"/>
      <c r="H17" s="200"/>
      <c r="I17" s="77"/>
      <c r="J17"/>
      <c r="K17"/>
      <c r="L17"/>
    </row>
    <row r="18" spans="1:12" ht="15.75" x14ac:dyDescent="0.25">
      <c r="A18" s="31">
        <v>7</v>
      </c>
      <c r="B18" s="32">
        <v>700</v>
      </c>
      <c r="C18" s="204" t="s">
        <v>32</v>
      </c>
      <c r="D18" s="205"/>
      <c r="E18" s="193">
        <v>0</v>
      </c>
      <c r="F18" s="224">
        <f t="shared" si="0"/>
        <v>0</v>
      </c>
      <c r="G18" s="218"/>
      <c r="H18" s="201"/>
      <c r="I18" s="77"/>
      <c r="J18"/>
      <c r="K18"/>
      <c r="L18"/>
    </row>
    <row r="19" spans="1:12" ht="15.75" x14ac:dyDescent="0.25">
      <c r="A19" s="33">
        <v>8</v>
      </c>
      <c r="B19" s="34"/>
      <c r="C19" s="35" t="s">
        <v>14</v>
      </c>
      <c r="D19" s="35"/>
      <c r="E19" s="36">
        <f t="shared" ref="E19:F19" si="1">SUM(E12:E18)</f>
        <v>6.4355868242472969</v>
      </c>
      <c r="F19" s="164">
        <f t="shared" si="1"/>
        <v>5601.5347718248486</v>
      </c>
      <c r="G19" s="38"/>
      <c r="H19" s="126"/>
      <c r="I19" s="77"/>
      <c r="J19"/>
      <c r="K19"/>
      <c r="L19"/>
    </row>
    <row r="20" spans="1:12" ht="15.75" x14ac:dyDescent="0.25">
      <c r="A20" s="39"/>
      <c r="B20" s="40"/>
      <c r="C20" s="17"/>
      <c r="D20" s="17"/>
      <c r="E20" s="167"/>
      <c r="F20" s="168"/>
      <c r="G20" s="43"/>
      <c r="H20" s="44"/>
      <c r="I20" s="77"/>
      <c r="J20"/>
      <c r="K20"/>
      <c r="L20"/>
    </row>
    <row r="21" spans="1:12" ht="17.25" x14ac:dyDescent="0.25">
      <c r="A21" s="45" t="s">
        <v>9</v>
      </c>
      <c r="B21" s="35" t="s">
        <v>27</v>
      </c>
      <c r="C21" s="35"/>
      <c r="D21" s="35"/>
      <c r="E21" s="169" t="s">
        <v>61</v>
      </c>
      <c r="F21" s="170" t="s">
        <v>8</v>
      </c>
      <c r="G21" s="22" t="s">
        <v>30</v>
      </c>
      <c r="H21" s="94" t="s">
        <v>13</v>
      </c>
      <c r="I21" s="77"/>
      <c r="J21"/>
      <c r="K21"/>
      <c r="L21"/>
    </row>
    <row r="22" spans="1:12" ht="15.75" x14ac:dyDescent="0.25">
      <c r="A22" s="15">
        <v>9</v>
      </c>
      <c r="B22" s="48">
        <v>300</v>
      </c>
      <c r="C22" s="206" t="s">
        <v>24</v>
      </c>
      <c r="D22" s="207"/>
      <c r="E22" s="194">
        <v>1.0543367178745375</v>
      </c>
      <c r="F22" s="233">
        <f>E22*$E$7</f>
        <v>917.69467923799743</v>
      </c>
      <c r="G22" s="208" t="s">
        <v>60</v>
      </c>
      <c r="H22" s="211" t="s">
        <v>67</v>
      </c>
      <c r="I22" s="78"/>
      <c r="J22"/>
      <c r="K22"/>
      <c r="L22"/>
    </row>
    <row r="23" spans="1:12" ht="15.75" x14ac:dyDescent="0.25">
      <c r="A23" s="8">
        <v>10</v>
      </c>
      <c r="B23" s="28">
        <v>600</v>
      </c>
      <c r="C23" s="23" t="s">
        <v>16</v>
      </c>
      <c r="D23" s="26"/>
      <c r="E23" s="194"/>
      <c r="F23" s="233"/>
      <c r="G23" s="209"/>
      <c r="H23" s="212"/>
      <c r="I23" s="78"/>
      <c r="J23"/>
      <c r="K23"/>
      <c r="L23"/>
    </row>
    <row r="24" spans="1:12" ht="15.75" x14ac:dyDescent="0.25">
      <c r="A24" s="8"/>
      <c r="B24" s="28"/>
      <c r="C24" s="23">
        <v>610</v>
      </c>
      <c r="D24" s="26" t="s">
        <v>2</v>
      </c>
      <c r="E24" s="194">
        <v>0.60070570635166232</v>
      </c>
      <c r="F24" s="233">
        <f t="shared" ref="F23:F27" si="2">E24*$E$7</f>
        <v>522.85424680848689</v>
      </c>
      <c r="G24" s="209"/>
      <c r="H24" s="212"/>
      <c r="I24" s="78"/>
      <c r="J24"/>
      <c r="K24"/>
      <c r="L24"/>
    </row>
    <row r="25" spans="1:12" ht="15.75" x14ac:dyDescent="0.25">
      <c r="A25" s="8"/>
      <c r="B25" s="28"/>
      <c r="C25" s="23">
        <v>620</v>
      </c>
      <c r="D25" s="26" t="s">
        <v>3</v>
      </c>
      <c r="E25" s="194">
        <v>0.47779747462633859</v>
      </c>
      <c r="F25" s="233">
        <f t="shared" si="2"/>
        <v>415.87492191476508</v>
      </c>
      <c r="G25" s="209"/>
      <c r="H25" s="212"/>
      <c r="I25" s="78"/>
      <c r="J25"/>
      <c r="K25"/>
      <c r="L25"/>
    </row>
    <row r="26" spans="1:12" ht="15.75" x14ac:dyDescent="0.25">
      <c r="A26" s="8"/>
      <c r="B26" s="32"/>
      <c r="C26" s="51">
        <v>630</v>
      </c>
      <c r="D26" s="52" t="s">
        <v>4</v>
      </c>
      <c r="E26" s="194">
        <v>0.15090386260331465</v>
      </c>
      <c r="F26" s="233">
        <f t="shared" si="2"/>
        <v>131.34672200992506</v>
      </c>
      <c r="G26" s="209"/>
      <c r="H26" s="212"/>
      <c r="I26" s="78"/>
      <c r="J26"/>
      <c r="K26"/>
      <c r="L26"/>
    </row>
    <row r="27" spans="1:12" ht="15.75" x14ac:dyDescent="0.25">
      <c r="A27" s="53">
        <v>11</v>
      </c>
      <c r="B27" s="28">
        <v>700</v>
      </c>
      <c r="C27" s="214" t="s">
        <v>33</v>
      </c>
      <c r="D27" s="215"/>
      <c r="E27" s="194">
        <v>1.2044973928498147E-2</v>
      </c>
      <c r="F27" s="233">
        <f t="shared" si="2"/>
        <v>10.483945307364786</v>
      </c>
      <c r="G27" s="210"/>
      <c r="H27" s="213"/>
      <c r="I27" s="78"/>
      <c r="J27"/>
      <c r="K27"/>
      <c r="L27"/>
    </row>
    <row r="28" spans="1:12" ht="15.75" x14ac:dyDescent="0.25">
      <c r="A28" s="56">
        <v>12</v>
      </c>
      <c r="B28" s="57"/>
      <c r="C28" s="58" t="s">
        <v>20</v>
      </c>
      <c r="D28" s="58"/>
      <c r="E28" s="147">
        <f t="shared" ref="E28:F28" si="3">SUM(E22:E27)</f>
        <v>2.2957887353843511</v>
      </c>
      <c r="F28" s="148">
        <f t="shared" si="3"/>
        <v>1998.2545152785392</v>
      </c>
      <c r="G28" s="61"/>
      <c r="H28" s="62"/>
      <c r="I28" s="77"/>
      <c r="J28"/>
      <c r="K28"/>
      <c r="L28"/>
    </row>
    <row r="29" spans="1:12" ht="15.75" x14ac:dyDescent="0.25">
      <c r="A29" s="6"/>
      <c r="B29" s="63"/>
      <c r="C29" s="64"/>
      <c r="D29" s="64"/>
      <c r="E29" s="225"/>
      <c r="F29" s="226"/>
      <c r="G29" s="65"/>
      <c r="H29" s="5"/>
      <c r="I29"/>
      <c r="J29"/>
      <c r="K29"/>
      <c r="L29"/>
    </row>
    <row r="30" spans="1:12" ht="15.75" x14ac:dyDescent="0.25">
      <c r="A30" s="6"/>
      <c r="B30" s="198" t="s">
        <v>28</v>
      </c>
      <c r="C30" s="198"/>
      <c r="D30" s="198"/>
      <c r="E30" s="225">
        <f t="shared" ref="E30:F30" si="4">E28+E19</f>
        <v>8.7313755596316476</v>
      </c>
      <c r="F30" s="226">
        <f t="shared" si="4"/>
        <v>7599.7892871033873</v>
      </c>
      <c r="G30" s="65"/>
      <c r="H30" s="5"/>
      <c r="I30"/>
      <c r="J30"/>
      <c r="K30"/>
      <c r="L30"/>
    </row>
    <row r="31" spans="1:12" ht="15.75" x14ac:dyDescent="0.25">
      <c r="A31" s="6"/>
      <c r="B31" s="198" t="s">
        <v>10</v>
      </c>
      <c r="C31" s="198"/>
      <c r="D31" s="66">
        <v>0.2</v>
      </c>
      <c r="E31" s="227">
        <f>E30*D31</f>
        <v>1.7462751119263296</v>
      </c>
      <c r="F31" s="226">
        <f>F30*D31</f>
        <v>1519.9578574206776</v>
      </c>
      <c r="G31" s="65"/>
      <c r="H31" s="5"/>
      <c r="I31"/>
      <c r="J31"/>
      <c r="K31"/>
      <c r="L31"/>
    </row>
    <row r="32" spans="1:12" ht="15.75" x14ac:dyDescent="0.25">
      <c r="A32" s="6"/>
      <c r="B32" s="64" t="s">
        <v>25</v>
      </c>
      <c r="C32" s="64"/>
      <c r="D32" s="64"/>
      <c r="E32" s="228">
        <f>E31+E30</f>
        <v>10.477650671557978</v>
      </c>
      <c r="F32" s="226">
        <f>F31+F30</f>
        <v>9119.7471445240644</v>
      </c>
      <c r="G32" s="65"/>
      <c r="H32" s="5"/>
      <c r="I32"/>
      <c r="J32"/>
      <c r="K32"/>
      <c r="L32"/>
    </row>
    <row r="33" spans="1:17" ht="15.75" x14ac:dyDescent="0.25">
      <c r="A33" s="6"/>
      <c r="B33" s="64" t="s">
        <v>62</v>
      </c>
      <c r="C33" s="64"/>
      <c r="D33" s="64"/>
      <c r="E33" s="229" t="s">
        <v>68</v>
      </c>
      <c r="F33" s="230">
        <f>F30*12</f>
        <v>91197.471445240648</v>
      </c>
      <c r="G33" s="67"/>
      <c r="H33" s="5"/>
      <c r="I33"/>
      <c r="J33"/>
      <c r="K33"/>
      <c r="L33"/>
    </row>
    <row r="34" spans="1:17" ht="16.5" thickBot="1" x14ac:dyDescent="0.3">
      <c r="A34" s="6"/>
      <c r="B34" s="64" t="s">
        <v>63</v>
      </c>
      <c r="C34" s="64"/>
      <c r="D34" s="64"/>
      <c r="E34" s="231" t="s">
        <v>68</v>
      </c>
      <c r="F34" s="232">
        <f>F32*12</f>
        <v>109436.96573428877</v>
      </c>
      <c r="G34" s="67"/>
      <c r="H34" s="5"/>
      <c r="I34"/>
      <c r="J34"/>
      <c r="K34"/>
      <c r="L34"/>
    </row>
    <row r="35" spans="1:17" ht="15.75" x14ac:dyDescent="0.25">
      <c r="A35" s="5"/>
      <c r="B35" s="5"/>
      <c r="C35" s="5"/>
      <c r="D35" s="5"/>
      <c r="E35" s="5"/>
      <c r="F35" s="5"/>
      <c r="G35" s="5"/>
      <c r="H35" s="5"/>
      <c r="I35" s="2"/>
    </row>
    <row r="36" spans="1:17" ht="15.75" x14ac:dyDescent="0.25">
      <c r="A36" s="5"/>
      <c r="B36" s="5"/>
      <c r="C36" s="5"/>
      <c r="D36" s="5"/>
      <c r="E36" s="5"/>
      <c r="F36" s="5"/>
      <c r="G36" s="5"/>
      <c r="H36" s="5"/>
      <c r="I36" s="89"/>
      <c r="M36" s="90"/>
      <c r="Q36" s="90"/>
    </row>
    <row r="37" spans="1:17" ht="15.75" x14ac:dyDescent="0.25">
      <c r="A37" s="5"/>
      <c r="B37" s="68" t="s">
        <v>5</v>
      </c>
      <c r="C37" s="68"/>
      <c r="D37" s="68"/>
      <c r="E37" s="68" t="s">
        <v>7</v>
      </c>
      <c r="F37" s="5"/>
      <c r="G37" s="68"/>
      <c r="H37" s="5"/>
      <c r="M37" s="145"/>
    </row>
    <row r="38" spans="1:17" ht="15.75" x14ac:dyDescent="0.25">
      <c r="A38" s="5"/>
      <c r="B38" s="5"/>
      <c r="C38" s="5"/>
      <c r="D38" s="5"/>
      <c r="E38" s="5"/>
      <c r="F38" s="5"/>
      <c r="G38" s="5"/>
      <c r="H38" s="5"/>
    </row>
    <row r="39" spans="1:17" ht="15.75" x14ac:dyDescent="0.25">
      <c r="A39" s="5"/>
      <c r="B39" s="69" t="s">
        <v>6</v>
      </c>
      <c r="C39" s="69"/>
      <c r="D39" s="69"/>
      <c r="E39" s="69" t="s">
        <v>6</v>
      </c>
      <c r="F39" s="69"/>
      <c r="G39" s="69"/>
      <c r="H39" s="69"/>
    </row>
    <row r="40" spans="1:17" ht="15.75" x14ac:dyDescent="0.25">
      <c r="A40" s="5"/>
      <c r="B40" s="5"/>
      <c r="C40" s="5"/>
      <c r="D40" s="5"/>
      <c r="E40" s="5"/>
      <c r="F40" s="5"/>
      <c r="G40" s="5"/>
      <c r="H40" s="5"/>
    </row>
  </sheetData>
  <mergeCells count="13">
    <mergeCell ref="B31:C31"/>
    <mergeCell ref="H12:H18"/>
    <mergeCell ref="C15:D15"/>
    <mergeCell ref="C16:D16"/>
    <mergeCell ref="C17:D17"/>
    <mergeCell ref="C18:D18"/>
    <mergeCell ref="C22:D22"/>
    <mergeCell ref="G22:G27"/>
    <mergeCell ref="H22:H27"/>
    <mergeCell ref="C27:D27"/>
    <mergeCell ref="G12:G18"/>
    <mergeCell ref="B30:D30"/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46B7F-0ABE-45E6-B59A-45326C5BA21E}">
  <dimension ref="A1:X43"/>
  <sheetViews>
    <sheetView tabSelected="1" zoomScale="81" zoomScaleNormal="85" workbookViewId="0">
      <selection activeCell="J18" sqref="J18"/>
    </sheetView>
  </sheetViews>
  <sheetFormatPr defaultRowHeight="15" x14ac:dyDescent="0.25"/>
  <cols>
    <col min="1" max="1" width="5.7109375" style="3" customWidth="1"/>
    <col min="2" max="2" width="7.7109375" style="3" customWidth="1"/>
    <col min="3" max="3" width="4.85546875" style="3" customWidth="1"/>
    <col min="4" max="4" width="61.5703125" style="3" customWidth="1"/>
    <col min="5" max="10" width="15.5703125" style="3" customWidth="1"/>
    <col min="11" max="11" width="31.42578125" style="3" customWidth="1"/>
    <col min="12" max="12" width="27.85546875" style="3" customWidth="1"/>
    <col min="13" max="14" width="15.42578125" customWidth="1"/>
    <col min="15" max="15" width="26.28515625" customWidth="1"/>
    <col min="16" max="16" width="30.42578125" customWidth="1"/>
    <col min="17" max="17" width="27.85546875" customWidth="1"/>
    <col min="18" max="18" width="36.85546875" customWidth="1"/>
    <col min="19" max="20" width="12.5703125" customWidth="1"/>
    <col min="21" max="21" width="16.140625" customWidth="1"/>
    <col min="22" max="22" width="30.5703125" customWidth="1"/>
    <col min="24" max="24" width="19" customWidth="1"/>
  </cols>
  <sheetData>
    <row r="1" spans="1:24" x14ac:dyDescent="0.25">
      <c r="L1" s="156" t="s">
        <v>34</v>
      </c>
    </row>
    <row r="2" spans="1:24" ht="18.75" x14ac:dyDescent="0.3">
      <c r="A2" s="197" t="s">
        <v>72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</row>
    <row r="3" spans="1:24" ht="15.75" x14ac:dyDescent="0.25">
      <c r="A3" s="4"/>
      <c r="B3" s="4"/>
      <c r="C3" s="4"/>
      <c r="D3" s="4"/>
      <c r="E3" s="4"/>
      <c r="F3" s="4"/>
      <c r="G3" s="4"/>
      <c r="H3" s="4"/>
    </row>
    <row r="4" spans="1:24" ht="15.75" x14ac:dyDescent="0.25">
      <c r="A4" s="6"/>
      <c r="B4" s="6"/>
      <c r="C4" s="7" t="s">
        <v>11</v>
      </c>
      <c r="D4" s="8" t="s">
        <v>35</v>
      </c>
      <c r="E4" s="6"/>
      <c r="F4" s="9"/>
      <c r="G4" s="6"/>
      <c r="H4" s="9"/>
    </row>
    <row r="5" spans="1:24" ht="15.75" x14ac:dyDescent="0.25">
      <c r="A5" s="5"/>
      <c r="B5" s="5"/>
      <c r="C5" s="10" t="s">
        <v>12</v>
      </c>
      <c r="D5" s="11" t="s">
        <v>36</v>
      </c>
      <c r="E5" s="69"/>
      <c r="F5" s="12"/>
      <c r="G5" s="69"/>
      <c r="H5" s="12"/>
    </row>
    <row r="6" spans="1:24" ht="15.75" x14ac:dyDescent="0.25">
      <c r="A6" s="5"/>
      <c r="B6" s="5"/>
      <c r="C6" s="10"/>
      <c r="D6" s="13"/>
      <c r="E6" s="69"/>
      <c r="F6" s="12"/>
      <c r="G6" s="91"/>
      <c r="H6" s="5"/>
      <c r="I6"/>
      <c r="J6"/>
      <c r="K6" s="155"/>
      <c r="L6" s="155"/>
    </row>
    <row r="7" spans="1:24" ht="17.25" x14ac:dyDescent="0.25">
      <c r="A7" s="5"/>
      <c r="B7" s="5"/>
      <c r="C7" s="5"/>
      <c r="D7" s="14" t="s">
        <v>70</v>
      </c>
      <c r="E7" s="70">
        <v>843.9</v>
      </c>
      <c r="F7" s="15" t="s">
        <v>43</v>
      </c>
      <c r="H7"/>
      <c r="I7" s="183"/>
      <c r="J7"/>
      <c r="K7"/>
      <c r="L7"/>
    </row>
    <row r="8" spans="1:24" ht="17.25" x14ac:dyDescent="0.25">
      <c r="A8" s="5"/>
      <c r="B8" s="5"/>
      <c r="C8" s="5"/>
      <c r="D8" s="14" t="s">
        <v>73</v>
      </c>
      <c r="E8" s="76">
        <f>E9-E7</f>
        <v>26.5</v>
      </c>
      <c r="F8" s="15" t="s">
        <v>43</v>
      </c>
      <c r="H8"/>
      <c r="I8" s="183"/>
      <c r="J8"/>
      <c r="K8"/>
      <c r="L8"/>
    </row>
    <row r="9" spans="1:24" ht="17.25" x14ac:dyDescent="0.25">
      <c r="A9" s="5"/>
      <c r="B9" s="5"/>
      <c r="C9" s="5"/>
      <c r="D9" s="14" t="s">
        <v>71</v>
      </c>
      <c r="E9" s="192">
        <v>870.4</v>
      </c>
      <c r="F9" s="15" t="s">
        <v>43</v>
      </c>
      <c r="H9"/>
      <c r="I9"/>
      <c r="J9"/>
      <c r="K9"/>
      <c r="L9"/>
    </row>
    <row r="10" spans="1:24" ht="17.25" x14ac:dyDescent="0.25">
      <c r="A10" s="1"/>
      <c r="B10" s="1"/>
      <c r="C10" s="1"/>
      <c r="D10" s="71" t="s">
        <v>19</v>
      </c>
      <c r="E10" s="72">
        <v>3532</v>
      </c>
      <c r="F10" s="73" t="s">
        <v>43</v>
      </c>
      <c r="G10" s="2"/>
      <c r="H10"/>
      <c r="I10"/>
      <c r="J10"/>
      <c r="K10"/>
      <c r="L10"/>
    </row>
    <row r="11" spans="1:24" ht="15.75" x14ac:dyDescent="0.25">
      <c r="A11" s="1"/>
      <c r="B11" s="1"/>
      <c r="C11" s="1"/>
      <c r="D11" s="71" t="s">
        <v>21</v>
      </c>
      <c r="E11" s="72">
        <v>26</v>
      </c>
      <c r="F11" s="74" t="s">
        <v>22</v>
      </c>
      <c r="G11" s="2"/>
      <c r="H11"/>
      <c r="I11"/>
      <c r="J11"/>
      <c r="K11"/>
      <c r="L11"/>
    </row>
    <row r="12" spans="1:24" ht="15.75" x14ac:dyDescent="0.25">
      <c r="A12" s="1"/>
      <c r="B12" s="1"/>
      <c r="C12" s="1"/>
      <c r="D12" s="186"/>
      <c r="E12" s="187"/>
      <c r="F12" s="184"/>
      <c r="G12" s="185"/>
      <c r="H12"/>
      <c r="I12"/>
      <c r="J12"/>
      <c r="K12"/>
      <c r="L12"/>
    </row>
    <row r="13" spans="1:24" ht="16.5" thickBot="1" x14ac:dyDescent="0.3">
      <c r="A13" s="5"/>
      <c r="B13" s="5"/>
      <c r="C13" s="5"/>
      <c r="D13" s="188"/>
      <c r="E13" s="195" t="s">
        <v>64</v>
      </c>
      <c r="F13" s="195"/>
      <c r="G13" s="196" t="s">
        <v>65</v>
      </c>
      <c r="H13" s="196"/>
      <c r="I13" s="196" t="s">
        <v>66</v>
      </c>
      <c r="J13" s="196"/>
      <c r="K13" s="189"/>
      <c r="L13" s="189"/>
      <c r="M13" s="189"/>
      <c r="N13" s="189"/>
      <c r="P13" s="75"/>
    </row>
    <row r="14" spans="1:24" ht="17.25" x14ac:dyDescent="0.25">
      <c r="A14" s="18" t="s">
        <v>9</v>
      </c>
      <c r="B14" s="19" t="s">
        <v>26</v>
      </c>
      <c r="C14" s="19"/>
      <c r="D14" s="19"/>
      <c r="E14" s="135" t="s">
        <v>59</v>
      </c>
      <c r="F14" s="136" t="s">
        <v>8</v>
      </c>
      <c r="G14" s="157" t="s">
        <v>61</v>
      </c>
      <c r="H14" s="158" t="s">
        <v>8</v>
      </c>
      <c r="I14" s="159" t="s">
        <v>61</v>
      </c>
      <c r="J14" s="160" t="s">
        <v>8</v>
      </c>
      <c r="K14" s="190" t="s">
        <v>30</v>
      </c>
      <c r="L14" s="191" t="s">
        <v>13</v>
      </c>
      <c r="M14" s="77"/>
    </row>
    <row r="15" spans="1:24" ht="15.75" x14ac:dyDescent="0.25">
      <c r="A15" s="8">
        <v>1</v>
      </c>
      <c r="B15" s="23"/>
      <c r="C15" s="23" t="s">
        <v>15</v>
      </c>
      <c r="D15" s="26"/>
      <c r="E15" s="137">
        <v>2.5534979703748633</v>
      </c>
      <c r="F15" s="138">
        <f>E15*$E$7</f>
        <v>2154.8969371993471</v>
      </c>
      <c r="G15" s="193">
        <v>2.66</v>
      </c>
      <c r="H15" s="163">
        <f>G15*$E$8</f>
        <v>70.490000000000009</v>
      </c>
      <c r="I15" s="161">
        <f>J15/$E$9</f>
        <v>2.5567405068926319</v>
      </c>
      <c r="J15" s="162">
        <f>F15+H15</f>
        <v>2225.3869371993469</v>
      </c>
      <c r="K15" s="216" t="s">
        <v>69</v>
      </c>
      <c r="L15" s="199"/>
      <c r="M15" s="78"/>
    </row>
    <row r="16" spans="1:24" ht="15.75" x14ac:dyDescent="0.25">
      <c r="A16" s="8">
        <v>2</v>
      </c>
      <c r="B16" s="28">
        <v>100</v>
      </c>
      <c r="C16" s="29" t="s">
        <v>17</v>
      </c>
      <c r="D16" s="30"/>
      <c r="E16" s="137">
        <v>0.35460577779908287</v>
      </c>
      <c r="F16" s="138">
        <f t="shared" ref="F16:F21" si="0">E16*$E$7</f>
        <v>299.25181588464602</v>
      </c>
      <c r="G16" s="193">
        <v>0.34833573457670225</v>
      </c>
      <c r="H16" s="163">
        <f t="shared" ref="H16:H21" si="1">G16*$E$8</f>
        <v>9.230896966282609</v>
      </c>
      <c r="I16" s="161">
        <f t="shared" ref="I16:I21" si="2">J16/$E$9</f>
        <v>0.3544148814923353</v>
      </c>
      <c r="J16" s="162">
        <f t="shared" ref="J16:J21" si="3">F16+H16</f>
        <v>308.48271285092864</v>
      </c>
      <c r="K16" s="217"/>
      <c r="L16" s="200"/>
      <c r="M16" s="78"/>
    </row>
    <row r="17" spans="1:13" ht="15.75" x14ac:dyDescent="0.25">
      <c r="A17" s="8">
        <v>3</v>
      </c>
      <c r="B17" s="28">
        <v>200</v>
      </c>
      <c r="C17" s="29" t="s">
        <v>0</v>
      </c>
      <c r="D17" s="30"/>
      <c r="E17" s="137">
        <v>0.59206085298160327</v>
      </c>
      <c r="F17" s="138">
        <f t="shared" si="0"/>
        <v>499.64015383117498</v>
      </c>
      <c r="G17" s="193">
        <v>0.58159219349862801</v>
      </c>
      <c r="H17" s="163">
        <f t="shared" si="1"/>
        <v>15.412193127713643</v>
      </c>
      <c r="I17" s="161">
        <f t="shared" si="2"/>
        <v>0.59174212656122316</v>
      </c>
      <c r="J17" s="162">
        <f t="shared" si="3"/>
        <v>515.05234695888862</v>
      </c>
      <c r="K17" s="217"/>
      <c r="L17" s="200"/>
      <c r="M17" s="78"/>
    </row>
    <row r="18" spans="1:13" ht="15.75" x14ac:dyDescent="0.25">
      <c r="A18" s="8">
        <v>4</v>
      </c>
      <c r="B18" s="28">
        <v>300</v>
      </c>
      <c r="C18" s="202" t="s">
        <v>23</v>
      </c>
      <c r="D18" s="203"/>
      <c r="E18" s="137">
        <v>1.3144992257876837</v>
      </c>
      <c r="F18" s="138">
        <f t="shared" si="0"/>
        <v>1109.3058966422263</v>
      </c>
      <c r="G18" s="193">
        <v>1.2912566068641296</v>
      </c>
      <c r="H18" s="163">
        <f t="shared" si="1"/>
        <v>34.218300081899436</v>
      </c>
      <c r="I18" s="161">
        <f t="shared" si="2"/>
        <v>1.3137915863098872</v>
      </c>
      <c r="J18" s="162">
        <f t="shared" si="3"/>
        <v>1143.5241967241259</v>
      </c>
      <c r="K18" s="217"/>
      <c r="L18" s="200"/>
      <c r="M18" s="78"/>
    </row>
    <row r="19" spans="1:13" ht="15.75" x14ac:dyDescent="0.25">
      <c r="A19" s="8">
        <v>5</v>
      </c>
      <c r="B19" s="28">
        <v>400</v>
      </c>
      <c r="C19" s="202" t="s">
        <v>31</v>
      </c>
      <c r="D19" s="203"/>
      <c r="E19" s="137">
        <v>1.3741107829645758</v>
      </c>
      <c r="F19" s="138">
        <f t="shared" si="0"/>
        <v>1159.6120897438054</v>
      </c>
      <c r="G19" s="193">
        <v>1.67</v>
      </c>
      <c r="H19" s="163">
        <f t="shared" si="1"/>
        <v>44.254999999999995</v>
      </c>
      <c r="I19" s="161">
        <f t="shared" si="2"/>
        <v>1.3831193586211001</v>
      </c>
      <c r="J19" s="162">
        <f t="shared" si="3"/>
        <v>1203.8670897438055</v>
      </c>
      <c r="K19" s="217"/>
      <c r="L19" s="200"/>
      <c r="M19" s="78"/>
    </row>
    <row r="20" spans="1:13" ht="15.75" x14ac:dyDescent="0.25">
      <c r="A20" s="8">
        <v>6</v>
      </c>
      <c r="B20" s="28">
        <v>500</v>
      </c>
      <c r="C20" s="202" t="s">
        <v>1</v>
      </c>
      <c r="D20" s="203"/>
      <c r="E20" s="137">
        <v>0.23590536021967193</v>
      </c>
      <c r="F20" s="138">
        <f t="shared" si="0"/>
        <v>199.08053348938114</v>
      </c>
      <c r="G20" s="193">
        <v>0.23173414559889188</v>
      </c>
      <c r="H20" s="163">
        <f t="shared" si="1"/>
        <v>6.1409548583706348</v>
      </c>
      <c r="I20" s="161">
        <f t="shared" si="2"/>
        <v>0.23577836437011923</v>
      </c>
      <c r="J20" s="162">
        <f t="shared" si="3"/>
        <v>205.22148834775177</v>
      </c>
      <c r="K20" s="217"/>
      <c r="L20" s="200"/>
      <c r="M20" s="77"/>
    </row>
    <row r="21" spans="1:13" ht="15.75" x14ac:dyDescent="0.25">
      <c r="A21" s="31">
        <v>7</v>
      </c>
      <c r="B21" s="32">
        <v>700</v>
      </c>
      <c r="C21" s="204" t="s">
        <v>32</v>
      </c>
      <c r="D21" s="205"/>
      <c r="E21" s="137">
        <v>0</v>
      </c>
      <c r="F21" s="138">
        <f t="shared" si="0"/>
        <v>0</v>
      </c>
      <c r="G21" s="193">
        <v>0</v>
      </c>
      <c r="H21" s="163">
        <f t="shared" si="1"/>
        <v>0</v>
      </c>
      <c r="I21" s="161">
        <f t="shared" si="2"/>
        <v>0</v>
      </c>
      <c r="J21" s="162">
        <f t="shared" si="3"/>
        <v>0</v>
      </c>
      <c r="K21" s="218"/>
      <c r="L21" s="201"/>
      <c r="M21" s="77"/>
    </row>
    <row r="22" spans="1:13" ht="15.75" x14ac:dyDescent="0.25">
      <c r="A22" s="33">
        <v>8</v>
      </c>
      <c r="B22" s="34"/>
      <c r="C22" s="35" t="s">
        <v>14</v>
      </c>
      <c r="D22" s="35"/>
      <c r="E22" s="139">
        <f t="shared" ref="E22:J22" si="4">SUM(E15:E21)</f>
        <v>6.4246799701274808</v>
      </c>
      <c r="F22" s="140">
        <f t="shared" si="4"/>
        <v>5421.7874267905809</v>
      </c>
      <c r="G22" s="36">
        <f t="shared" si="4"/>
        <v>6.7829186805383515</v>
      </c>
      <c r="H22" s="164">
        <f t="shared" si="4"/>
        <v>179.74734503426632</v>
      </c>
      <c r="I22" s="165">
        <f t="shared" si="4"/>
        <v>6.4355868242472969</v>
      </c>
      <c r="J22" s="166">
        <f t="shared" si="4"/>
        <v>5601.5347718248486</v>
      </c>
      <c r="K22" s="38"/>
      <c r="L22" s="126"/>
      <c r="M22" s="77"/>
    </row>
    <row r="23" spans="1:13" ht="15.75" x14ac:dyDescent="0.25">
      <c r="A23" s="39"/>
      <c r="B23" s="40"/>
      <c r="C23" s="17"/>
      <c r="D23" s="17"/>
      <c r="E23" s="141"/>
      <c r="F23" s="142"/>
      <c r="G23" s="167"/>
      <c r="H23" s="168"/>
      <c r="I23" s="167"/>
      <c r="J23" s="168"/>
      <c r="K23" s="43"/>
      <c r="L23" s="44"/>
      <c r="M23" s="77"/>
    </row>
    <row r="24" spans="1:13" ht="17.25" x14ac:dyDescent="0.25">
      <c r="A24" s="45" t="s">
        <v>9</v>
      </c>
      <c r="B24" s="35" t="s">
        <v>27</v>
      </c>
      <c r="C24" s="35"/>
      <c r="D24" s="35"/>
      <c r="E24" s="143" t="s">
        <v>59</v>
      </c>
      <c r="F24" s="144" t="s">
        <v>8</v>
      </c>
      <c r="G24" s="169" t="s">
        <v>61</v>
      </c>
      <c r="H24" s="170" t="s">
        <v>8</v>
      </c>
      <c r="I24" s="171" t="s">
        <v>61</v>
      </c>
      <c r="J24" s="172" t="s">
        <v>8</v>
      </c>
      <c r="K24" s="22" t="s">
        <v>30</v>
      </c>
      <c r="L24" s="94" t="s">
        <v>13</v>
      </c>
      <c r="M24" s="77"/>
    </row>
    <row r="25" spans="1:13" ht="15.75" x14ac:dyDescent="0.25">
      <c r="A25" s="15">
        <v>9</v>
      </c>
      <c r="B25" s="48">
        <v>300</v>
      </c>
      <c r="C25" s="206" t="s">
        <v>24</v>
      </c>
      <c r="D25" s="207"/>
      <c r="E25" s="145">
        <v>1.0544815266829564</v>
      </c>
      <c r="F25" s="146">
        <f>E25*$E$7</f>
        <v>889.87696036774685</v>
      </c>
      <c r="G25" s="194">
        <v>1.0497252403868125</v>
      </c>
      <c r="H25" s="146">
        <f>G25*$E$8</f>
        <v>27.81771887025053</v>
      </c>
      <c r="I25" s="234">
        <f>J25/$E$9</f>
        <v>1.0543367178745375</v>
      </c>
      <c r="J25" s="235">
        <f>F25+H25</f>
        <v>917.69467923799743</v>
      </c>
      <c r="K25" s="208" t="s">
        <v>60</v>
      </c>
      <c r="L25" s="211" t="s">
        <v>67</v>
      </c>
      <c r="M25" s="78"/>
    </row>
    <row r="26" spans="1:13" ht="15.75" x14ac:dyDescent="0.25">
      <c r="A26" s="8">
        <v>10</v>
      </c>
      <c r="B26" s="28">
        <v>600</v>
      </c>
      <c r="C26" s="23" t="s">
        <v>16</v>
      </c>
      <c r="D26" s="26"/>
      <c r="E26" s="145"/>
      <c r="F26" s="146"/>
      <c r="G26" s="194"/>
      <c r="H26" s="146"/>
      <c r="I26" s="234"/>
      <c r="J26" s="235"/>
      <c r="K26" s="209"/>
      <c r="L26" s="212"/>
      <c r="M26" s="78"/>
    </row>
    <row r="27" spans="1:13" ht="15.75" x14ac:dyDescent="0.25">
      <c r="A27" s="8"/>
      <c r="B27" s="28"/>
      <c r="C27" s="23">
        <v>610</v>
      </c>
      <c r="D27" s="26" t="s">
        <v>2</v>
      </c>
      <c r="E27" s="145">
        <v>0.6</v>
      </c>
      <c r="F27" s="146">
        <f t="shared" ref="F27:F29" si="5">E27*$E$7</f>
        <v>506.34</v>
      </c>
      <c r="G27" s="194">
        <v>0.62317912484856475</v>
      </c>
      <c r="H27" s="146">
        <f t="shared" ref="H27:H30" si="6">G27*$E$8</f>
        <v>16.514246808486966</v>
      </c>
      <c r="I27" s="234">
        <f t="shared" ref="I27:I30" si="7">J27/$E$9</f>
        <v>0.60070570635166232</v>
      </c>
      <c r="J27" s="235">
        <f t="shared" ref="J27:J30" si="8">F27+H27</f>
        <v>522.85424680848689</v>
      </c>
      <c r="K27" s="209"/>
      <c r="L27" s="212"/>
      <c r="M27" s="78"/>
    </row>
    <row r="28" spans="1:13" ht="15.75" x14ac:dyDescent="0.25">
      <c r="A28" s="8"/>
      <c r="B28" s="28"/>
      <c r="C28" s="23">
        <v>620</v>
      </c>
      <c r="D28" s="26" t="s">
        <v>3</v>
      </c>
      <c r="E28" s="145">
        <v>0.47786309814280459</v>
      </c>
      <c r="F28" s="146">
        <f t="shared" si="5"/>
        <v>403.2686685227128</v>
      </c>
      <c r="G28" s="194">
        <v>0.47570767517178381</v>
      </c>
      <c r="H28" s="146">
        <f t="shared" si="6"/>
        <v>12.60625339205227</v>
      </c>
      <c r="I28" s="234">
        <f t="shared" si="7"/>
        <v>0.47779747462633859</v>
      </c>
      <c r="J28" s="235">
        <f t="shared" si="8"/>
        <v>415.87492191476508</v>
      </c>
      <c r="K28" s="209"/>
      <c r="L28" s="212"/>
      <c r="M28" s="78"/>
    </row>
    <row r="29" spans="1:13" ht="15.75" x14ac:dyDescent="0.25">
      <c r="A29" s="8"/>
      <c r="B29" s="32"/>
      <c r="C29" s="51">
        <v>630</v>
      </c>
      <c r="D29" s="52" t="s">
        <v>4</v>
      </c>
      <c r="E29" s="145">
        <v>0.15</v>
      </c>
      <c r="F29" s="146">
        <f t="shared" si="5"/>
        <v>126.58499999999999</v>
      </c>
      <c r="G29" s="194">
        <v>0.17968762301604063</v>
      </c>
      <c r="H29" s="146">
        <f t="shared" si="6"/>
        <v>4.7617220099250765</v>
      </c>
      <c r="I29" s="234">
        <f t="shared" si="7"/>
        <v>0.15090386260331465</v>
      </c>
      <c r="J29" s="235">
        <f t="shared" si="8"/>
        <v>131.34672200992506</v>
      </c>
      <c r="K29" s="209"/>
      <c r="L29" s="212"/>
      <c r="M29" s="78"/>
    </row>
    <row r="30" spans="1:13" ht="15.75" x14ac:dyDescent="0.25">
      <c r="A30" s="53">
        <v>11</v>
      </c>
      <c r="B30" s="28">
        <v>700</v>
      </c>
      <c r="C30" s="214" t="s">
        <v>33</v>
      </c>
      <c r="D30" s="215"/>
      <c r="E30" s="145">
        <v>1.2046628256088612E-2</v>
      </c>
      <c r="F30" s="146">
        <f>E30*$E$7</f>
        <v>10.16614958531318</v>
      </c>
      <c r="G30" s="194">
        <v>1.1992291398173793E-2</v>
      </c>
      <c r="H30" s="146">
        <f t="shared" si="6"/>
        <v>0.3177957220516055</v>
      </c>
      <c r="I30" s="234">
        <f t="shared" si="7"/>
        <v>1.2044973928498147E-2</v>
      </c>
      <c r="J30" s="235">
        <f t="shared" si="8"/>
        <v>10.483945307364786</v>
      </c>
      <c r="K30" s="210"/>
      <c r="L30" s="213"/>
      <c r="M30" s="78"/>
    </row>
    <row r="31" spans="1:13" ht="15.75" x14ac:dyDescent="0.25">
      <c r="A31" s="56">
        <v>12</v>
      </c>
      <c r="B31" s="57"/>
      <c r="C31" s="58" t="s">
        <v>20</v>
      </c>
      <c r="D31" s="58"/>
      <c r="E31" s="147">
        <f t="shared" ref="E31:J31" si="9">SUM(E25:E30)</f>
        <v>2.2943912530818498</v>
      </c>
      <c r="F31" s="148">
        <f t="shared" si="9"/>
        <v>1936.236778475773</v>
      </c>
      <c r="G31" s="147">
        <f t="shared" si="9"/>
        <v>2.3402919548213754</v>
      </c>
      <c r="H31" s="148">
        <f t="shared" si="9"/>
        <v>62.017736802766457</v>
      </c>
      <c r="I31" s="236">
        <f t="shared" si="9"/>
        <v>2.2957887353843511</v>
      </c>
      <c r="J31" s="237">
        <f t="shared" si="9"/>
        <v>1998.2545152785392</v>
      </c>
      <c r="K31" s="61"/>
      <c r="L31" s="62"/>
      <c r="M31" s="77"/>
    </row>
    <row r="32" spans="1:13" ht="15.75" x14ac:dyDescent="0.25">
      <c r="A32" s="6"/>
      <c r="B32" s="63"/>
      <c r="C32" s="64"/>
      <c r="D32" s="64"/>
      <c r="E32" s="141"/>
      <c r="F32" s="142"/>
      <c r="G32" s="167"/>
      <c r="H32" s="168"/>
      <c r="I32" s="173"/>
      <c r="J32" s="174"/>
      <c r="K32" s="65"/>
      <c r="L32" s="5"/>
    </row>
    <row r="33" spans="1:17" ht="15.75" x14ac:dyDescent="0.25">
      <c r="A33" s="6"/>
      <c r="B33" s="198" t="s">
        <v>28</v>
      </c>
      <c r="C33" s="198"/>
      <c r="D33" s="198"/>
      <c r="E33" s="141">
        <f t="shared" ref="E33:J33" si="10">E31+E22</f>
        <v>8.7190712232093297</v>
      </c>
      <c r="F33" s="142">
        <f t="shared" si="10"/>
        <v>7358.0242052663543</v>
      </c>
      <c r="G33" s="167">
        <f t="shared" si="10"/>
        <v>9.123210635359726</v>
      </c>
      <c r="H33" s="168">
        <f t="shared" si="10"/>
        <v>241.76508183703277</v>
      </c>
      <c r="I33" s="173">
        <f t="shared" si="10"/>
        <v>8.7313755596316476</v>
      </c>
      <c r="J33" s="174">
        <f t="shared" si="10"/>
        <v>7599.7892871033873</v>
      </c>
      <c r="K33" s="65"/>
      <c r="L33" s="5"/>
    </row>
    <row r="34" spans="1:17" ht="15.75" x14ac:dyDescent="0.25">
      <c r="A34" s="6"/>
      <c r="B34" s="198" t="s">
        <v>10</v>
      </c>
      <c r="C34" s="198"/>
      <c r="D34" s="66">
        <v>0.2</v>
      </c>
      <c r="E34" s="149">
        <f>E33*D34</f>
        <v>1.7438142446418661</v>
      </c>
      <c r="F34" s="142">
        <f>F33*D34</f>
        <v>1471.604841053271</v>
      </c>
      <c r="G34" s="175">
        <f>G33*D34</f>
        <v>1.8246421270719453</v>
      </c>
      <c r="H34" s="168">
        <f>H33*D34</f>
        <v>48.353016367406553</v>
      </c>
      <c r="I34" s="176">
        <f>I33*D34</f>
        <v>1.7462751119263296</v>
      </c>
      <c r="J34" s="174">
        <f>J33*D34</f>
        <v>1519.9578574206776</v>
      </c>
      <c r="K34" s="65"/>
      <c r="L34" s="5"/>
    </row>
    <row r="35" spans="1:17" ht="15.75" x14ac:dyDescent="0.25">
      <c r="A35" s="6"/>
      <c r="B35" s="64" t="s">
        <v>25</v>
      </c>
      <c r="C35" s="64"/>
      <c r="D35" s="64"/>
      <c r="E35" s="150">
        <f t="shared" ref="E35:H35" si="11">E34+E33</f>
        <v>10.462885467851196</v>
      </c>
      <c r="F35" s="142">
        <f t="shared" si="11"/>
        <v>8829.6290463196256</v>
      </c>
      <c r="G35" s="177">
        <f t="shared" si="11"/>
        <v>10.947852762431671</v>
      </c>
      <c r="H35" s="168">
        <f t="shared" si="11"/>
        <v>290.11809820443932</v>
      </c>
      <c r="I35" s="178">
        <f>I34+I33</f>
        <v>10.477650671557978</v>
      </c>
      <c r="J35" s="174">
        <f>J34+J33</f>
        <v>9119.7471445240644</v>
      </c>
      <c r="K35" s="65"/>
      <c r="L35" s="5"/>
    </row>
    <row r="36" spans="1:17" ht="15.75" x14ac:dyDescent="0.25">
      <c r="A36" s="6"/>
      <c r="B36" s="64" t="s">
        <v>62</v>
      </c>
      <c r="C36" s="64"/>
      <c r="D36" s="64"/>
      <c r="E36" s="151" t="s">
        <v>68</v>
      </c>
      <c r="F36" s="152">
        <f>F33*12</f>
        <v>88296.290463196259</v>
      </c>
      <c r="G36" s="87" t="s">
        <v>68</v>
      </c>
      <c r="H36" s="85">
        <f>H33*12</f>
        <v>2901.1809820443932</v>
      </c>
      <c r="I36" s="179" t="s">
        <v>68</v>
      </c>
      <c r="J36" s="180">
        <f>J33*12</f>
        <v>91197.471445240648</v>
      </c>
      <c r="K36" s="67"/>
      <c r="L36" s="5"/>
    </row>
    <row r="37" spans="1:17" ht="16.5" thickBot="1" x14ac:dyDescent="0.3">
      <c r="A37" s="6"/>
      <c r="B37" s="64" t="s">
        <v>63</v>
      </c>
      <c r="C37" s="64"/>
      <c r="D37" s="64"/>
      <c r="E37" s="153" t="s">
        <v>68</v>
      </c>
      <c r="F37" s="154">
        <f>F35*12</f>
        <v>105955.5485558355</v>
      </c>
      <c r="G37" s="88" t="s">
        <v>68</v>
      </c>
      <c r="H37" s="86">
        <f>H35*12</f>
        <v>3481.4171784532718</v>
      </c>
      <c r="I37" s="181" t="s">
        <v>68</v>
      </c>
      <c r="J37" s="182">
        <f>J35*12</f>
        <v>109436.96573428877</v>
      </c>
      <c r="K37" s="67"/>
      <c r="L37" s="5"/>
    </row>
    <row r="38" spans="1:17" ht="15.75" x14ac:dyDescent="0.25">
      <c r="A38" s="5"/>
      <c r="B38" s="5"/>
      <c r="C38" s="5"/>
      <c r="D38" s="5"/>
      <c r="E38" s="5"/>
      <c r="F38" s="5"/>
      <c r="G38" s="5"/>
      <c r="H38" s="5"/>
      <c r="I38" s="2"/>
    </row>
    <row r="39" spans="1:17" ht="15.75" x14ac:dyDescent="0.25">
      <c r="A39" s="5"/>
      <c r="B39" s="5"/>
      <c r="C39" s="5"/>
      <c r="D39" s="5"/>
      <c r="E39" s="5"/>
      <c r="F39" s="5"/>
      <c r="G39" s="5"/>
      <c r="H39" s="5"/>
      <c r="I39" s="89"/>
      <c r="M39" s="90"/>
      <c r="Q39" s="90"/>
    </row>
    <row r="40" spans="1:17" ht="15.75" x14ac:dyDescent="0.25">
      <c r="A40" s="5"/>
      <c r="B40" s="68" t="s">
        <v>5</v>
      </c>
      <c r="C40" s="68"/>
      <c r="D40" s="68"/>
      <c r="E40" s="68" t="s">
        <v>7</v>
      </c>
      <c r="F40" s="5"/>
      <c r="G40" s="68"/>
      <c r="H40" s="5"/>
      <c r="M40" s="145"/>
    </row>
    <row r="41" spans="1:17" ht="15.75" x14ac:dyDescent="0.25">
      <c r="A41" s="5"/>
      <c r="B41" s="5"/>
      <c r="C41" s="5"/>
      <c r="D41" s="5"/>
      <c r="E41" s="5"/>
      <c r="F41" s="5"/>
      <c r="G41" s="5"/>
      <c r="H41" s="5"/>
    </row>
    <row r="42" spans="1:17" ht="15.75" x14ac:dyDescent="0.25">
      <c r="A42" s="5"/>
      <c r="B42" s="69" t="s">
        <v>6</v>
      </c>
      <c r="C42" s="69"/>
      <c r="D42" s="69"/>
      <c r="E42" s="69" t="s">
        <v>6</v>
      </c>
      <c r="F42" s="69"/>
      <c r="G42" s="69"/>
      <c r="H42" s="69"/>
    </row>
    <row r="43" spans="1:17" ht="15.75" x14ac:dyDescent="0.25">
      <c r="A43" s="5"/>
      <c r="B43" s="5"/>
      <c r="C43" s="5"/>
      <c r="D43" s="5"/>
      <c r="E43" s="5"/>
      <c r="F43" s="5"/>
      <c r="G43" s="5"/>
      <c r="H43" s="5"/>
    </row>
  </sheetData>
  <mergeCells count="16">
    <mergeCell ref="C25:D25"/>
    <mergeCell ref="K25:K30"/>
    <mergeCell ref="L25:L30"/>
    <mergeCell ref="C30:D30"/>
    <mergeCell ref="B33:D33"/>
    <mergeCell ref="B34:C34"/>
    <mergeCell ref="A2:L2"/>
    <mergeCell ref="E13:F13"/>
    <mergeCell ref="G13:H13"/>
    <mergeCell ref="I13:J13"/>
    <mergeCell ref="K15:K21"/>
    <mergeCell ref="L15:L21"/>
    <mergeCell ref="C18:D18"/>
    <mergeCell ref="C19:D19"/>
    <mergeCell ref="C20:D20"/>
    <mergeCell ref="C21:D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92D4C-72A3-49B7-A558-022D91A4A117}">
  <dimension ref="A1:Z43"/>
  <sheetViews>
    <sheetView zoomScale="80" zoomScaleNormal="80" workbookViewId="0">
      <selection activeCell="J14" sqref="J14"/>
    </sheetView>
  </sheetViews>
  <sheetFormatPr defaultRowHeight="15" x14ac:dyDescent="0.25"/>
  <cols>
    <col min="1" max="1" width="5.7109375" style="3" customWidth="1"/>
    <col min="2" max="2" width="7.7109375" style="3" customWidth="1"/>
    <col min="3" max="3" width="4.85546875" style="3" customWidth="1"/>
    <col min="4" max="4" width="59.5703125" style="3" customWidth="1"/>
    <col min="5" max="10" width="15.85546875" style="3" customWidth="1"/>
    <col min="11" max="11" width="22" style="3" customWidth="1"/>
    <col min="12" max="12" width="31.7109375" style="3" customWidth="1"/>
    <col min="13" max="14" width="15.85546875" style="3" customWidth="1"/>
    <col min="15" max="17" width="15.85546875" customWidth="1"/>
    <col min="18" max="18" width="11.140625" customWidth="1"/>
    <col min="19" max="19" width="16.28515625" customWidth="1"/>
    <col min="20" max="22" width="16" customWidth="1"/>
    <col min="23" max="23" width="16.140625" customWidth="1"/>
    <col min="24" max="24" width="30.5703125" customWidth="1"/>
    <col min="26" max="26" width="19" customWidth="1"/>
  </cols>
  <sheetData>
    <row r="1" spans="1:26" x14ac:dyDescent="0.25">
      <c r="L1" s="92" t="s">
        <v>34</v>
      </c>
      <c r="V1" s="3"/>
    </row>
    <row r="2" spans="1:26" ht="18.75" x14ac:dyDescent="0.3">
      <c r="A2" s="197" t="s">
        <v>47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</row>
    <row r="3" spans="1:26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26" ht="15.75" x14ac:dyDescent="0.25">
      <c r="A4" s="6"/>
      <c r="B4" s="6"/>
      <c r="C4" s="7" t="s">
        <v>11</v>
      </c>
      <c r="D4" s="8" t="s">
        <v>35</v>
      </c>
      <c r="E4" s="6"/>
      <c r="F4" s="9"/>
      <c r="G4" s="6"/>
      <c r="H4" s="9"/>
      <c r="I4" s="6"/>
      <c r="J4" s="9"/>
      <c r="K4" s="9"/>
      <c r="L4" s="5"/>
    </row>
    <row r="5" spans="1:26" ht="15.75" x14ac:dyDescent="0.25">
      <c r="A5" s="5"/>
      <c r="B5" s="5"/>
      <c r="C5" s="10" t="s">
        <v>12</v>
      </c>
      <c r="D5" s="11" t="s">
        <v>36</v>
      </c>
      <c r="E5" s="69"/>
      <c r="F5" s="12"/>
      <c r="G5" s="69"/>
      <c r="H5" s="12"/>
      <c r="I5" s="69"/>
      <c r="J5" s="12"/>
      <c r="K5" s="12"/>
      <c r="L5" s="5"/>
    </row>
    <row r="6" spans="1:26" ht="15.75" x14ac:dyDescent="0.25">
      <c r="A6" s="5"/>
      <c r="B6" s="5"/>
      <c r="C6" s="10"/>
      <c r="D6" s="13"/>
      <c r="E6" s="69" t="s">
        <v>46</v>
      </c>
      <c r="F6" s="12"/>
      <c r="G6" s="91" t="s">
        <v>51</v>
      </c>
      <c r="H6" s="5"/>
      <c r="I6" s="133" t="s">
        <v>52</v>
      </c>
      <c r="J6" s="134"/>
      <c r="L6"/>
      <c r="M6"/>
      <c r="N6"/>
    </row>
    <row r="7" spans="1:26" ht="17.25" x14ac:dyDescent="0.25">
      <c r="A7" s="5"/>
      <c r="B7" s="5"/>
      <c r="C7" s="5"/>
      <c r="D7" s="14" t="s">
        <v>18</v>
      </c>
      <c r="E7" s="70">
        <v>3709</v>
      </c>
      <c r="F7" s="15" t="s">
        <v>43</v>
      </c>
      <c r="G7" s="76">
        <v>1345</v>
      </c>
      <c r="H7" s="15" t="s">
        <v>43</v>
      </c>
      <c r="I7" s="96">
        <v>2364</v>
      </c>
      <c r="J7" s="97" t="s">
        <v>53</v>
      </c>
      <c r="L7"/>
      <c r="M7"/>
      <c r="N7"/>
    </row>
    <row r="8" spans="1:26" ht="17.25" x14ac:dyDescent="0.25">
      <c r="A8" s="1"/>
      <c r="B8" s="1"/>
      <c r="C8" s="1"/>
      <c r="D8" s="71" t="s">
        <v>19</v>
      </c>
      <c r="E8" s="72">
        <v>3532</v>
      </c>
      <c r="F8" s="73" t="s">
        <v>43</v>
      </c>
      <c r="G8" s="29">
        <v>3532</v>
      </c>
      <c r="H8" s="73" t="s">
        <v>43</v>
      </c>
      <c r="I8" s="98">
        <v>3532</v>
      </c>
      <c r="J8" s="99" t="s">
        <v>53</v>
      </c>
      <c r="K8" s="2"/>
      <c r="L8"/>
      <c r="M8"/>
      <c r="N8"/>
    </row>
    <row r="9" spans="1:26" ht="15.75" x14ac:dyDescent="0.25">
      <c r="A9" s="1"/>
      <c r="B9" s="1"/>
      <c r="C9" s="1"/>
      <c r="D9" s="71" t="s">
        <v>21</v>
      </c>
      <c r="E9" s="72">
        <v>57</v>
      </c>
      <c r="F9" s="74" t="s">
        <v>22</v>
      </c>
      <c r="G9" s="23">
        <f>21+5</f>
        <v>26</v>
      </c>
      <c r="H9" s="23" t="s">
        <v>22</v>
      </c>
      <c r="I9" s="130">
        <f>E9-G9</f>
        <v>31</v>
      </c>
      <c r="J9" s="98" t="s">
        <v>22</v>
      </c>
      <c r="K9" s="2"/>
      <c r="L9"/>
      <c r="M9"/>
      <c r="N9"/>
    </row>
    <row r="10" spans="1:26" ht="16.5" thickBot="1" x14ac:dyDescent="0.3">
      <c r="A10" s="5"/>
      <c r="B10" s="5"/>
      <c r="C10" s="5"/>
      <c r="D10" s="16"/>
      <c r="E10" s="16"/>
      <c r="F10" s="16"/>
      <c r="G10" s="16"/>
      <c r="H10" s="16"/>
      <c r="I10" s="100"/>
      <c r="J10" s="100"/>
      <c r="K10" s="16"/>
      <c r="L10" s="16"/>
      <c r="M10" s="68"/>
      <c r="N10"/>
      <c r="T10" s="75"/>
    </row>
    <row r="11" spans="1:26" ht="16.5" thickBot="1" x14ac:dyDescent="0.3">
      <c r="A11" s="5"/>
      <c r="B11" s="5"/>
      <c r="C11" s="5"/>
      <c r="D11" s="16"/>
      <c r="E11" s="220" t="s">
        <v>49</v>
      </c>
      <c r="F11" s="221"/>
      <c r="G11" s="220" t="s">
        <v>50</v>
      </c>
      <c r="H11" s="221"/>
      <c r="I11" s="222" t="s">
        <v>50</v>
      </c>
      <c r="J11" s="223"/>
      <c r="K11" s="5"/>
      <c r="L11" s="5"/>
      <c r="M11"/>
      <c r="N11"/>
    </row>
    <row r="12" spans="1:26" ht="17.25" x14ac:dyDescent="0.25">
      <c r="A12" s="18" t="s">
        <v>9</v>
      </c>
      <c r="B12" s="19" t="s">
        <v>26</v>
      </c>
      <c r="C12" s="19"/>
      <c r="D12" s="19"/>
      <c r="E12" s="20" t="s">
        <v>44</v>
      </c>
      <c r="F12" s="21" t="s">
        <v>8</v>
      </c>
      <c r="G12" s="20" t="s">
        <v>44</v>
      </c>
      <c r="H12" s="21" t="s">
        <v>8</v>
      </c>
      <c r="I12" s="110" t="s">
        <v>54</v>
      </c>
      <c r="J12" s="111" t="s">
        <v>8</v>
      </c>
      <c r="K12" s="22" t="s">
        <v>30</v>
      </c>
      <c r="L12" s="94" t="s">
        <v>13</v>
      </c>
      <c r="M12" s="77"/>
      <c r="N12"/>
    </row>
    <row r="13" spans="1:26" ht="48.75" customHeight="1" x14ac:dyDescent="0.25">
      <c r="A13" s="8">
        <v>1</v>
      </c>
      <c r="B13" s="23"/>
      <c r="C13" s="79" t="s">
        <v>45</v>
      </c>
      <c r="D13" s="24"/>
      <c r="E13" s="80" t="e">
        <f>F13/$E$7</f>
        <v>#REF!</v>
      </c>
      <c r="F13" s="81" t="e">
        <f>#REF!</f>
        <v>#REF!</v>
      </c>
      <c r="G13" s="106" t="e">
        <f>H13/$G$7</f>
        <v>#REF!</v>
      </c>
      <c r="H13" s="107" t="e">
        <f>#REF!</f>
        <v>#REF!</v>
      </c>
      <c r="I13" s="108" t="e">
        <f>J13/$I$7</f>
        <v>#REF!</v>
      </c>
      <c r="J13" s="109" t="e">
        <f>#REF!</f>
        <v>#REF!</v>
      </c>
      <c r="K13" s="25" t="s">
        <v>39</v>
      </c>
      <c r="L13" s="129" t="s">
        <v>48</v>
      </c>
      <c r="M13" s="78"/>
      <c r="N13"/>
    </row>
    <row r="14" spans="1:26" ht="15.75" x14ac:dyDescent="0.25">
      <c r="A14" s="8">
        <v>2</v>
      </c>
      <c r="B14" s="23"/>
      <c r="C14" s="23" t="s">
        <v>15</v>
      </c>
      <c r="D14" s="26"/>
      <c r="E14" s="80">
        <f>F14/$E$7</f>
        <v>2.4458829045564845</v>
      </c>
      <c r="F14" s="27">
        <v>9071.7796930000004</v>
      </c>
      <c r="G14" s="80">
        <f>E14</f>
        <v>2.4458829045564845</v>
      </c>
      <c r="H14" s="27">
        <f>G14*$G$7</f>
        <v>3289.7125066284716</v>
      </c>
      <c r="I14" s="101">
        <f>G14</f>
        <v>2.4458829045564845</v>
      </c>
      <c r="J14" s="102">
        <f>I14*$I$7</f>
        <v>5782.0671863715297</v>
      </c>
      <c r="K14" s="217" t="s">
        <v>40</v>
      </c>
      <c r="L14" s="93"/>
      <c r="M14" s="78"/>
      <c r="N14"/>
    </row>
    <row r="15" spans="1:26" ht="15.75" x14ac:dyDescent="0.25">
      <c r="A15" s="8">
        <v>3</v>
      </c>
      <c r="B15" s="28">
        <v>100</v>
      </c>
      <c r="C15" s="29" t="s">
        <v>17</v>
      </c>
      <c r="D15" s="30"/>
      <c r="E15" s="80">
        <f t="shared" ref="E15:E20" si="0">F15/$E$7</f>
        <v>0.34025346023186842</v>
      </c>
      <c r="F15" s="27">
        <v>1262.000084</v>
      </c>
      <c r="G15" s="80">
        <f t="shared" ref="G15:G20" si="1">E15</f>
        <v>0.34025346023186842</v>
      </c>
      <c r="H15" s="27">
        <f t="shared" ref="H15:H20" si="2">G15*$G$7</f>
        <v>457.64090401186303</v>
      </c>
      <c r="I15" s="101">
        <f t="shared" ref="I15:I20" si="3">G15</f>
        <v>0.34025346023186842</v>
      </c>
      <c r="J15" s="102">
        <f t="shared" ref="J15:J20" si="4">I15*$I$7</f>
        <v>804.35917998813693</v>
      </c>
      <c r="K15" s="217"/>
      <c r="L15" s="125"/>
      <c r="M15" s="78"/>
      <c r="N15"/>
    </row>
    <row r="16" spans="1:26" ht="15.75" x14ac:dyDescent="0.25">
      <c r="A16" s="8">
        <v>4</v>
      </c>
      <c r="B16" s="28">
        <v>200</v>
      </c>
      <c r="C16" s="29" t="s">
        <v>0</v>
      </c>
      <c r="D16" s="30"/>
      <c r="E16" s="80">
        <f t="shared" si="0"/>
        <v>0.56809535383731014</v>
      </c>
      <c r="F16" s="27">
        <v>2107.0656673825833</v>
      </c>
      <c r="G16" s="80">
        <f t="shared" si="1"/>
        <v>0.56809535383731014</v>
      </c>
      <c r="H16" s="27">
        <f t="shared" si="2"/>
        <v>764.08825091118217</v>
      </c>
      <c r="I16" s="101">
        <f t="shared" si="3"/>
        <v>0.56809535383731014</v>
      </c>
      <c r="J16" s="102">
        <f t="shared" si="4"/>
        <v>1342.9774164714011</v>
      </c>
      <c r="K16" s="217"/>
      <c r="L16" s="125"/>
      <c r="M16" s="78"/>
      <c r="N16"/>
    </row>
    <row r="17" spans="1:14" ht="15.75" x14ac:dyDescent="0.25">
      <c r="A17" s="8">
        <v>5</v>
      </c>
      <c r="B17" s="28">
        <v>300</v>
      </c>
      <c r="C17" s="202" t="s">
        <v>23</v>
      </c>
      <c r="D17" s="203"/>
      <c r="E17" s="80">
        <f t="shared" si="0"/>
        <v>1.2612959783348905</v>
      </c>
      <c r="F17" s="27">
        <v>4678.1467836441088</v>
      </c>
      <c r="G17" s="80">
        <f t="shared" si="1"/>
        <v>1.2612959783348905</v>
      </c>
      <c r="H17" s="27">
        <f t="shared" si="2"/>
        <v>1696.4430908604277</v>
      </c>
      <c r="I17" s="101">
        <f t="shared" si="3"/>
        <v>1.2612959783348905</v>
      </c>
      <c r="J17" s="102">
        <f t="shared" si="4"/>
        <v>2981.7036927836812</v>
      </c>
      <c r="K17" s="217"/>
      <c r="L17" s="125"/>
      <c r="M17" s="78"/>
      <c r="N17"/>
    </row>
    <row r="18" spans="1:14" ht="15.75" x14ac:dyDescent="0.25">
      <c r="A18" s="8">
        <v>6</v>
      </c>
      <c r="B18" s="28">
        <v>400</v>
      </c>
      <c r="C18" s="202" t="s">
        <v>31</v>
      </c>
      <c r="D18" s="203"/>
      <c r="E18" s="80">
        <f t="shared" si="0"/>
        <v>1.3094950959827447</v>
      </c>
      <c r="F18" s="27">
        <v>4856.9173110000002</v>
      </c>
      <c r="G18" s="80">
        <f t="shared" si="1"/>
        <v>1.3094950959827447</v>
      </c>
      <c r="H18" s="27">
        <f t="shared" si="2"/>
        <v>1761.2709040967916</v>
      </c>
      <c r="I18" s="101">
        <f t="shared" si="3"/>
        <v>1.3094950959827447</v>
      </c>
      <c r="J18" s="102">
        <f t="shared" si="4"/>
        <v>3095.6464069032086</v>
      </c>
      <c r="K18" s="217"/>
      <c r="L18" s="125"/>
      <c r="M18" s="78"/>
      <c r="N18"/>
    </row>
    <row r="19" spans="1:14" ht="15.75" x14ac:dyDescent="0.25">
      <c r="A19" s="8">
        <v>7</v>
      </c>
      <c r="B19" s="28">
        <v>500</v>
      </c>
      <c r="C19" s="202" t="s">
        <v>1</v>
      </c>
      <c r="D19" s="203"/>
      <c r="E19" s="80">
        <f t="shared" si="0"/>
        <v>0.22636054465652</v>
      </c>
      <c r="F19" s="27">
        <v>839.57126013103266</v>
      </c>
      <c r="G19" s="80">
        <f t="shared" si="1"/>
        <v>0.22636054465652</v>
      </c>
      <c r="H19" s="27">
        <f t="shared" si="2"/>
        <v>304.45493256301938</v>
      </c>
      <c r="I19" s="101">
        <f t="shared" si="3"/>
        <v>0.22636054465652</v>
      </c>
      <c r="J19" s="102">
        <f t="shared" si="4"/>
        <v>535.11632756801328</v>
      </c>
      <c r="K19" s="217"/>
      <c r="L19" s="125"/>
      <c r="M19" s="77"/>
      <c r="N19"/>
    </row>
    <row r="20" spans="1:14" ht="15.75" x14ac:dyDescent="0.25">
      <c r="A20" s="31">
        <v>8</v>
      </c>
      <c r="B20" s="32">
        <v>700</v>
      </c>
      <c r="C20" s="204" t="s">
        <v>32</v>
      </c>
      <c r="D20" s="205"/>
      <c r="E20" s="80">
        <f t="shared" si="0"/>
        <v>0</v>
      </c>
      <c r="F20" s="27">
        <v>0</v>
      </c>
      <c r="G20" s="80">
        <f t="shared" si="1"/>
        <v>0</v>
      </c>
      <c r="H20" s="27">
        <f t="shared" si="2"/>
        <v>0</v>
      </c>
      <c r="I20" s="101">
        <f t="shared" si="3"/>
        <v>0</v>
      </c>
      <c r="J20" s="102">
        <f t="shared" si="4"/>
        <v>0</v>
      </c>
      <c r="K20" s="218"/>
      <c r="L20" s="125"/>
      <c r="M20" s="77">
        <v>6</v>
      </c>
      <c r="N20" t="s">
        <v>29</v>
      </c>
    </row>
    <row r="21" spans="1:14" ht="15.75" x14ac:dyDescent="0.25">
      <c r="A21" s="33">
        <v>9</v>
      </c>
      <c r="B21" s="34"/>
      <c r="C21" s="35" t="s">
        <v>14</v>
      </c>
      <c r="D21" s="35"/>
      <c r="E21" s="36" t="e">
        <f t="shared" ref="E21:J21" si="5">SUM(E13:E20)</f>
        <v>#REF!</v>
      </c>
      <c r="F21" s="37" t="e">
        <f t="shared" si="5"/>
        <v>#REF!</v>
      </c>
      <c r="G21" s="36" t="e">
        <f t="shared" si="5"/>
        <v>#REF!</v>
      </c>
      <c r="H21" s="37" t="e">
        <f t="shared" si="5"/>
        <v>#REF!</v>
      </c>
      <c r="I21" s="112" t="e">
        <f t="shared" si="5"/>
        <v>#REF!</v>
      </c>
      <c r="J21" s="131" t="e">
        <f t="shared" si="5"/>
        <v>#REF!</v>
      </c>
      <c r="K21" s="38"/>
      <c r="L21" s="126"/>
      <c r="M21" s="132" t="e">
        <f>J21*M20</f>
        <v>#REF!</v>
      </c>
      <c r="N21" t="s">
        <v>56</v>
      </c>
    </row>
    <row r="22" spans="1:14" ht="15.75" x14ac:dyDescent="0.25">
      <c r="A22" s="39"/>
      <c r="B22" s="40"/>
      <c r="C22" s="17"/>
      <c r="D22" s="17"/>
      <c r="E22" s="41"/>
      <c r="F22" s="42"/>
      <c r="G22" s="41"/>
      <c r="H22" s="42"/>
      <c r="I22" s="113"/>
      <c r="J22" s="114"/>
      <c r="K22" s="43"/>
      <c r="L22" s="44"/>
      <c r="M22" s="77"/>
      <c r="N22"/>
    </row>
    <row r="23" spans="1:14" ht="17.25" x14ac:dyDescent="0.25">
      <c r="A23" s="45" t="s">
        <v>9</v>
      </c>
      <c r="B23" s="35" t="s">
        <v>27</v>
      </c>
      <c r="C23" s="35"/>
      <c r="D23" s="35"/>
      <c r="E23" s="46" t="s">
        <v>44</v>
      </c>
      <c r="F23" s="47" t="s">
        <v>8</v>
      </c>
      <c r="G23" s="46" t="s">
        <v>44</v>
      </c>
      <c r="H23" s="47" t="s">
        <v>8</v>
      </c>
      <c r="I23" s="115" t="s">
        <v>54</v>
      </c>
      <c r="J23" s="116" t="s">
        <v>8</v>
      </c>
      <c r="K23" s="22" t="s">
        <v>30</v>
      </c>
      <c r="L23" s="94" t="s">
        <v>13</v>
      </c>
      <c r="M23" s="77"/>
      <c r="N23"/>
    </row>
    <row r="24" spans="1:14" ht="15.75" x14ac:dyDescent="0.25">
      <c r="A24" s="15">
        <v>10</v>
      </c>
      <c r="B24" s="48">
        <v>300</v>
      </c>
      <c r="C24" s="206" t="s">
        <v>24</v>
      </c>
      <c r="D24" s="207"/>
      <c r="E24" s="49">
        <f>F24/$E$7</f>
        <v>1.023343219196549</v>
      </c>
      <c r="F24" s="50">
        <v>3795.58</v>
      </c>
      <c r="G24" s="49">
        <f>E24</f>
        <v>1.023343219196549</v>
      </c>
      <c r="H24" s="50">
        <f>G24*$G$7</f>
        <v>1376.3966298193584</v>
      </c>
      <c r="I24" s="103">
        <f>G24</f>
        <v>1.023343219196549</v>
      </c>
      <c r="J24" s="104">
        <f>I24*$I$7</f>
        <v>2419.1833701806418</v>
      </c>
      <c r="K24" s="219" t="s">
        <v>42</v>
      </c>
      <c r="L24" s="127"/>
      <c r="M24" s="78"/>
      <c r="N24"/>
    </row>
    <row r="25" spans="1:14" ht="15.75" x14ac:dyDescent="0.25">
      <c r="A25" s="8">
        <v>11</v>
      </c>
      <c r="B25" s="28">
        <v>600</v>
      </c>
      <c r="C25" s="23" t="s">
        <v>16</v>
      </c>
      <c r="D25" s="26"/>
      <c r="E25" s="49"/>
      <c r="F25" s="50"/>
      <c r="G25" s="49"/>
      <c r="H25" s="50"/>
      <c r="I25" s="103"/>
      <c r="J25" s="104"/>
      <c r="K25" s="209"/>
      <c r="L25" s="127"/>
      <c r="M25" s="78"/>
      <c r="N25"/>
    </row>
    <row r="26" spans="1:14" ht="15.75" x14ac:dyDescent="0.25">
      <c r="A26" s="8"/>
      <c r="B26" s="28"/>
      <c r="C26" s="23">
        <v>610</v>
      </c>
      <c r="D26" s="26" t="s">
        <v>2</v>
      </c>
      <c r="E26" s="49">
        <f t="shared" ref="E26:E30" si="6">F26/$E$7</f>
        <v>0.62061097330816939</v>
      </c>
      <c r="F26" s="50">
        <v>2301.8461000000002</v>
      </c>
      <c r="G26" s="49">
        <f t="shared" ref="G26:G29" si="7">E26</f>
        <v>0.62061097330816939</v>
      </c>
      <c r="H26" s="50">
        <f t="shared" ref="H26:H29" si="8">G26*$G$7</f>
        <v>834.72175909948783</v>
      </c>
      <c r="I26" s="103">
        <f t="shared" ref="I26:I29" si="9">G26</f>
        <v>0.62061097330816939</v>
      </c>
      <c r="J26" s="104">
        <f t="shared" ref="J26:J29" si="10">I26*$I$7</f>
        <v>1467.1243409005124</v>
      </c>
      <c r="K26" s="209"/>
      <c r="L26" s="127"/>
      <c r="M26" s="78"/>
      <c r="N26"/>
    </row>
    <row r="27" spans="1:14" ht="15.75" x14ac:dyDescent="0.25">
      <c r="A27" s="8"/>
      <c r="B27" s="28"/>
      <c r="C27" s="23">
        <v>620</v>
      </c>
      <c r="D27" s="26" t="s">
        <v>3</v>
      </c>
      <c r="E27" s="49">
        <f t="shared" si="6"/>
        <v>0.45157449447290371</v>
      </c>
      <c r="F27" s="50">
        <v>1674.8897999999999</v>
      </c>
      <c r="G27" s="49">
        <f t="shared" si="7"/>
        <v>0.45157449447290371</v>
      </c>
      <c r="H27" s="50">
        <f t="shared" si="8"/>
        <v>607.36769506605549</v>
      </c>
      <c r="I27" s="103">
        <f t="shared" si="9"/>
        <v>0.45157449447290371</v>
      </c>
      <c r="J27" s="104">
        <f t="shared" si="10"/>
        <v>1067.5221049339443</v>
      </c>
      <c r="K27" s="209"/>
      <c r="L27" s="127"/>
      <c r="M27" s="78"/>
      <c r="N27"/>
    </row>
    <row r="28" spans="1:14" ht="15.75" x14ac:dyDescent="0.25">
      <c r="A28" s="8"/>
      <c r="B28" s="32"/>
      <c r="C28" s="51">
        <v>630</v>
      </c>
      <c r="D28" s="52" t="s">
        <v>4</v>
      </c>
      <c r="E28" s="49">
        <f t="shared" si="6"/>
        <v>0.2007140199514694</v>
      </c>
      <c r="F28" s="50">
        <v>744.44830000000002</v>
      </c>
      <c r="G28" s="49">
        <f t="shared" si="7"/>
        <v>0.2007140199514694</v>
      </c>
      <c r="H28" s="50">
        <f t="shared" si="8"/>
        <v>269.96035683472633</v>
      </c>
      <c r="I28" s="103">
        <f t="shared" si="9"/>
        <v>0.2007140199514694</v>
      </c>
      <c r="J28" s="104">
        <f t="shared" si="10"/>
        <v>474.48794316527363</v>
      </c>
      <c r="K28" s="209"/>
      <c r="L28" s="127"/>
      <c r="M28" s="78"/>
      <c r="N28"/>
    </row>
    <row r="29" spans="1:14" ht="15.75" x14ac:dyDescent="0.25">
      <c r="A29" s="53">
        <v>12</v>
      </c>
      <c r="B29" s="28">
        <v>700</v>
      </c>
      <c r="C29" s="214" t="s">
        <v>33</v>
      </c>
      <c r="D29" s="215"/>
      <c r="E29" s="49">
        <f t="shared" si="6"/>
        <v>1.2132650310056619E-2</v>
      </c>
      <c r="F29" s="50">
        <v>45</v>
      </c>
      <c r="G29" s="49">
        <f t="shared" si="7"/>
        <v>1.2132650310056619E-2</v>
      </c>
      <c r="H29" s="50">
        <f t="shared" si="8"/>
        <v>16.318414667026154</v>
      </c>
      <c r="I29" s="103">
        <f t="shared" si="9"/>
        <v>1.2132650310056619E-2</v>
      </c>
      <c r="J29" s="104">
        <f t="shared" si="10"/>
        <v>28.681585332973849</v>
      </c>
      <c r="K29" s="210"/>
      <c r="L29" s="127"/>
      <c r="M29" s="78"/>
      <c r="N29"/>
    </row>
    <row r="30" spans="1:14" ht="31.5" x14ac:dyDescent="0.25">
      <c r="A30" s="53"/>
      <c r="B30" s="54" t="s">
        <v>41</v>
      </c>
      <c r="C30" s="54"/>
      <c r="D30" s="54"/>
      <c r="E30" s="49">
        <f t="shared" si="6"/>
        <v>-5.5826368293340527E-2</v>
      </c>
      <c r="F30" s="27">
        <v>-207.06</v>
      </c>
      <c r="G30" s="49">
        <f>H30/$G$7</f>
        <v>-0.15394795539033457</v>
      </c>
      <c r="H30" s="27">
        <v>-207.06</v>
      </c>
      <c r="I30" s="103">
        <f>J30/$G$7</f>
        <v>0</v>
      </c>
      <c r="J30" s="102">
        <v>0</v>
      </c>
      <c r="K30" s="55"/>
      <c r="L30" s="128" t="s">
        <v>55</v>
      </c>
      <c r="M30" s="77"/>
      <c r="N30"/>
    </row>
    <row r="31" spans="1:14" ht="15.75" x14ac:dyDescent="0.25">
      <c r="A31" s="56">
        <v>13</v>
      </c>
      <c r="B31" s="57"/>
      <c r="C31" s="58" t="s">
        <v>20</v>
      </c>
      <c r="D31" s="58"/>
      <c r="E31" s="59">
        <f t="shared" ref="E31:J31" si="11">SUM(E24:E30)</f>
        <v>2.2525489889458079</v>
      </c>
      <c r="F31" s="60">
        <f t="shared" si="11"/>
        <v>8354.7042000000019</v>
      </c>
      <c r="G31" s="59">
        <f t="shared" si="11"/>
        <v>2.1544274018488139</v>
      </c>
      <c r="H31" s="60">
        <f t="shared" si="11"/>
        <v>2897.7048554866542</v>
      </c>
      <c r="I31" s="117">
        <f t="shared" si="11"/>
        <v>2.3083753572391483</v>
      </c>
      <c r="J31" s="118">
        <f t="shared" si="11"/>
        <v>5456.9993445133459</v>
      </c>
      <c r="K31" s="61"/>
      <c r="L31" s="62"/>
      <c r="M31" s="77"/>
      <c r="N31"/>
    </row>
    <row r="32" spans="1:14" ht="15.75" x14ac:dyDescent="0.25">
      <c r="A32" s="6"/>
      <c r="B32" s="63"/>
      <c r="C32" s="64"/>
      <c r="D32" s="64"/>
      <c r="E32" s="82"/>
      <c r="F32" s="42"/>
      <c r="G32" s="82"/>
      <c r="H32" s="42"/>
      <c r="I32" s="119"/>
      <c r="J32" s="114"/>
      <c r="K32" s="65"/>
      <c r="L32" s="5"/>
      <c r="M32"/>
      <c r="N32"/>
    </row>
    <row r="33" spans="1:19" ht="15.75" x14ac:dyDescent="0.25">
      <c r="A33" s="6"/>
      <c r="B33" s="198" t="s">
        <v>28</v>
      </c>
      <c r="C33" s="198"/>
      <c r="D33" s="198"/>
      <c r="E33" s="82" t="e">
        <f t="shared" ref="E33:J33" si="12">E31+E21</f>
        <v>#REF!</v>
      </c>
      <c r="F33" s="42" t="e">
        <f t="shared" si="12"/>
        <v>#REF!</v>
      </c>
      <c r="G33" s="82" t="e">
        <f t="shared" si="12"/>
        <v>#REF!</v>
      </c>
      <c r="H33" s="42" t="e">
        <f t="shared" si="12"/>
        <v>#REF!</v>
      </c>
      <c r="I33" s="119" t="e">
        <f t="shared" si="12"/>
        <v>#REF!</v>
      </c>
      <c r="J33" s="114" t="e">
        <f t="shared" si="12"/>
        <v>#REF!</v>
      </c>
      <c r="K33" s="65"/>
      <c r="L33" s="5"/>
      <c r="M33"/>
      <c r="N33"/>
    </row>
    <row r="34" spans="1:19" ht="15.75" x14ac:dyDescent="0.25">
      <c r="A34" s="6"/>
      <c r="B34" s="198" t="s">
        <v>10</v>
      </c>
      <c r="C34" s="198"/>
      <c r="D34" s="66">
        <v>0.2</v>
      </c>
      <c r="E34" s="83" t="e">
        <f>ROUND(E33*D34,2)</f>
        <v>#REF!</v>
      </c>
      <c r="F34" s="42" t="e">
        <f>ROUND(F33*D34,2)</f>
        <v>#REF!</v>
      </c>
      <c r="G34" s="83" t="e">
        <f>ROUND(G33*D34,2)</f>
        <v>#REF!</v>
      </c>
      <c r="H34" s="42" t="e">
        <f>ROUND(H33*D34,2)</f>
        <v>#REF!</v>
      </c>
      <c r="I34" s="105" t="e">
        <f>ROUND(I33*D34,2)</f>
        <v>#REF!</v>
      </c>
      <c r="J34" s="114" t="e">
        <f>ROUND(J33*D34,2)</f>
        <v>#REF!</v>
      </c>
      <c r="K34" s="65"/>
      <c r="L34" s="5"/>
      <c r="M34"/>
      <c r="N34"/>
    </row>
    <row r="35" spans="1:19" ht="15.75" x14ac:dyDescent="0.25">
      <c r="A35" s="6"/>
      <c r="B35" s="64" t="s">
        <v>25</v>
      </c>
      <c r="C35" s="64"/>
      <c r="D35" s="64"/>
      <c r="E35" s="84" t="e">
        <f t="shared" ref="E35:J35" si="13">E34+E33</f>
        <v>#REF!</v>
      </c>
      <c r="F35" s="42" t="e">
        <f t="shared" si="13"/>
        <v>#REF!</v>
      </c>
      <c r="G35" s="84" t="e">
        <f t="shared" si="13"/>
        <v>#REF!</v>
      </c>
      <c r="H35" s="42" t="e">
        <f t="shared" si="13"/>
        <v>#REF!</v>
      </c>
      <c r="I35" s="120" t="e">
        <f t="shared" si="13"/>
        <v>#REF!</v>
      </c>
      <c r="J35" s="114" t="e">
        <f t="shared" si="13"/>
        <v>#REF!</v>
      </c>
      <c r="K35" s="65"/>
      <c r="L35" s="5"/>
      <c r="M35"/>
      <c r="N35"/>
    </row>
    <row r="36" spans="1:19" ht="15.75" x14ac:dyDescent="0.25">
      <c r="A36" s="6"/>
      <c r="B36" s="64" t="s">
        <v>37</v>
      </c>
      <c r="C36" s="64"/>
      <c r="D36" s="64"/>
      <c r="E36" s="87" t="s">
        <v>57</v>
      </c>
      <c r="F36" s="85" t="e">
        <f>F33*3</f>
        <v>#REF!</v>
      </c>
      <c r="G36" s="87" t="s">
        <v>58</v>
      </c>
      <c r="H36" s="85" t="e">
        <f>H33*9</f>
        <v>#REF!</v>
      </c>
      <c r="I36" s="121" t="s">
        <v>58</v>
      </c>
      <c r="J36" s="122" t="e">
        <f>J33*9</f>
        <v>#REF!</v>
      </c>
      <c r="K36" s="67"/>
      <c r="L36" s="5"/>
      <c r="M36"/>
      <c r="N36"/>
    </row>
    <row r="37" spans="1:19" ht="16.5" thickBot="1" x14ac:dyDescent="0.3">
      <c r="A37" s="6"/>
      <c r="B37" s="64" t="s">
        <v>38</v>
      </c>
      <c r="C37" s="64"/>
      <c r="D37" s="64"/>
      <c r="E37" s="88" t="s">
        <v>57</v>
      </c>
      <c r="F37" s="86" t="e">
        <f>F35*3</f>
        <v>#REF!</v>
      </c>
      <c r="G37" s="88" t="s">
        <v>58</v>
      </c>
      <c r="H37" s="86" t="e">
        <f>H35*9</f>
        <v>#REF!</v>
      </c>
      <c r="I37" s="123" t="s">
        <v>58</v>
      </c>
      <c r="J37" s="124" t="e">
        <f>J35*9</f>
        <v>#REF!</v>
      </c>
      <c r="K37" s="67"/>
      <c r="L37" s="5"/>
      <c r="M37"/>
      <c r="N37"/>
    </row>
    <row r="38" spans="1:19" ht="15.75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2"/>
    </row>
    <row r="39" spans="1:19" ht="15.75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1"/>
      <c r="M39" s="89"/>
      <c r="O39" s="90"/>
      <c r="S39" s="90"/>
    </row>
    <row r="40" spans="1:19" ht="15.75" x14ac:dyDescent="0.25">
      <c r="A40" s="5"/>
      <c r="B40" s="68" t="s">
        <v>5</v>
      </c>
      <c r="C40" s="68"/>
      <c r="D40" s="68"/>
      <c r="E40" s="68" t="s">
        <v>7</v>
      </c>
      <c r="F40" s="5"/>
      <c r="G40" s="68"/>
      <c r="H40" s="5"/>
      <c r="I40" s="68"/>
      <c r="J40" s="5"/>
      <c r="K40" s="5"/>
      <c r="L40" s="5"/>
    </row>
    <row r="41" spans="1:19" ht="15.75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"/>
    </row>
    <row r="42" spans="1:19" ht="15.75" x14ac:dyDescent="0.25">
      <c r="A42" s="5"/>
      <c r="B42" s="69" t="s">
        <v>6</v>
      </c>
      <c r="C42" s="69"/>
      <c r="D42" s="69"/>
      <c r="E42" s="69" t="s">
        <v>6</v>
      </c>
      <c r="F42" s="69"/>
      <c r="G42" s="69"/>
      <c r="H42" s="69"/>
      <c r="I42" s="69"/>
      <c r="J42" s="69"/>
      <c r="K42" s="69"/>
      <c r="L42" s="1"/>
    </row>
    <row r="43" spans="1:19" ht="15.75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1"/>
    </row>
  </sheetData>
  <mergeCells count="14">
    <mergeCell ref="A2:L2"/>
    <mergeCell ref="B34:C34"/>
    <mergeCell ref="C20:D20"/>
    <mergeCell ref="C24:D24"/>
    <mergeCell ref="K24:K29"/>
    <mergeCell ref="C29:D29"/>
    <mergeCell ref="K14:K20"/>
    <mergeCell ref="C17:D17"/>
    <mergeCell ref="B33:D33"/>
    <mergeCell ref="E11:F11"/>
    <mergeCell ref="C19:D19"/>
    <mergeCell ref="G11:H11"/>
    <mergeCell ref="C18:D18"/>
    <mergeCell ref="I11:J1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A7DF3856F8439F509C6DE8795A43" ma:contentTypeVersion="1" ma:contentTypeDescription="Loo uus dokument" ma:contentTypeScope="" ma:versionID="f9186f1e860b63484ff8a703331670e3">
  <xsd:schema xmlns:xsd="http://www.w3.org/2001/XMLSchema" xmlns:p="http://schemas.microsoft.com/office/2006/metadata/properties" xmlns:ns2="9b75d5ef-9f4b-4445-abe8-84a77c292844" targetNamespace="http://schemas.microsoft.com/office/2006/metadata/properties" ma:root="true" ma:fieldsID="9ad61f2c16ca37057969804c7e57f648" ns2:_="">
    <xsd:import namespace="9b75d5ef-9f4b-4445-abe8-84a77c292844"/>
    <xsd:element name="properties">
      <xsd:complexType>
        <xsd:sequence>
          <xsd:element name="documentManagement">
            <xsd:complexType>
              <xsd:all>
                <xsd:element ref="ns2:Kontrollitud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b75d5ef-9f4b-4445-abe8-84a77c292844" elementFormDefault="qualified">
    <xsd:import namespace="http://schemas.microsoft.com/office/2006/documentManagement/types"/>
    <xsd:element name="Kontrollitud" ma:index="8" nillable="true" ma:displayName="Kontrollitud" ma:default="Kontrollimata" ma:format="Dropdown" ma:internalName="Kontrollitud">
      <xsd:simpleType>
        <xsd:restriction base="dms:Choice">
          <xsd:enumeration value="Kontrollimata"/>
          <xsd:enumeration value="Vajab parandamist"/>
          <xsd:enumeration value="Korras"/>
          <xsd:enumeration value="Välja saadetu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 ma:readOnly="true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Kontrollitud xmlns="9b75d5ef-9f4b-4445-abe8-84a77c292844">Kontrollimata</Kontrollitu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1A83B65-561B-4064-902D-7F25125357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AEE50F-F6B2-4C9F-BC0A-198C3B4D9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d5ef-9f4b-4445-abe8-84a77c29284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5F1DE183-623A-48D4-8F20-B43A9A776303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9b75d5ef-9f4b-4445-abe8-84a77c292844"/>
    <ds:schemaRef ds:uri="http://purl.org/dc/terms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EF27AF7-96C8-468D-BDEC-BF4FBC6A3E85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3</vt:lpstr>
      <vt:lpstr>Abitabel</vt:lpstr>
      <vt:lpstr>Lisa 3 abitabel</vt:lpstr>
    </vt:vector>
  </TitlesOfParts>
  <Company>Riigi Kinnisvara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MargitD</dc:creator>
  <cp:lastModifiedBy>Karin Vahar</cp:lastModifiedBy>
  <cp:lastPrinted>2014-01-27T12:16:44Z</cp:lastPrinted>
  <dcterms:created xsi:type="dcterms:W3CDTF">2009-11-20T06:24:07Z</dcterms:created>
  <dcterms:modified xsi:type="dcterms:W3CDTF">2020-12-22T09:23:10Z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ldkond">
    <vt:lpwstr>Normdokumendid</vt:lpwstr>
  </property>
  <property fmtid="{D5CDD505-2E9C-101B-9397-08002B2CF9AE}" pid="3" name="ContentType">
    <vt:lpwstr>Dokument</vt:lpwstr>
  </property>
  <property fmtid="{D5CDD505-2E9C-101B-9397-08002B2CF9AE}" pid="4" name="ContentTypeId">
    <vt:lpwstr>0x010100631DA7DF3856F8439F509C6DE8795A43</vt:lpwstr>
  </property>
</Properties>
</file>